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X:\Aparhant\Testületi ülések\2023_05_17\"/>
    </mc:Choice>
  </mc:AlternateContent>
  <xr:revisionPtr revIDLastSave="0" documentId="8_{4BA7AB70-3BB8-4A74-92AE-C0BFC1B28B9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" sheetId="16" r:id="rId6"/>
    <sheet name="4" sheetId="17" r:id="rId7"/>
    <sheet name="5" sheetId="18" r:id="rId8"/>
    <sheet name="6." sheetId="19" r:id="rId9"/>
    <sheet name="7A" sheetId="20" r:id="rId10"/>
    <sheet name="7B" sheetId="21" r:id="rId11"/>
    <sheet name="7C" sheetId="22" r:id="rId12"/>
    <sheet name="8" sheetId="23" r:id="rId13"/>
    <sheet name="9" sheetId="24" r:id="rId14"/>
    <sheet name="10" sheetId="25" r:id="rId15"/>
    <sheet name="11" sheetId="26" r:id="rId16"/>
    <sheet name="12" sheetId="27" r:id="rId17"/>
    <sheet name="3.sz.mell." sheetId="3" state="hidden" r:id="rId18"/>
    <sheet name="4. sz. mell" sheetId="2" state="hidden" r:id="rId19"/>
    <sheet name="5. sz. mell" sheetId="13" state="hidden" r:id="rId20"/>
    <sheet name="6. sz. mell." sheetId="11" state="hidden" r:id="rId21"/>
    <sheet name="7.m" sheetId="12" state="hidden" r:id="rId22"/>
    <sheet name="8.m" sheetId="14" state="hidden" r:id="rId23"/>
    <sheet name="9.m" sheetId="15" state="hidden" r:id="rId24"/>
  </sheets>
  <externalReferences>
    <externalReference r:id="rId25"/>
    <externalReference r:id="rId26"/>
    <externalReference r:id="rId27"/>
    <externalReference r:id="rId28"/>
  </externalReferences>
  <definedNames>
    <definedName name="_ftn1" localSheetId="11">'7C'!$A$27</definedName>
    <definedName name="_ftnref1" localSheetId="11">'7C'!$A$18</definedName>
    <definedName name="_xlnm.Print_Titles" localSheetId="17">'3.sz.mell.'!$B:$B</definedName>
    <definedName name="_xlnm.Print_Titles" localSheetId="18">'4. sz. mell'!$A:$B,'4. sz. mell'!$1:$4</definedName>
    <definedName name="_xlnm.Print_Titles" localSheetId="21">'7.m'!$A:$A</definedName>
    <definedName name="_xlnm.Print_Area" localSheetId="0">'1.1.sz.mell.'!$A$1:$J$128</definedName>
    <definedName name="_xlnm.Print_Area" localSheetId="1">'1.2.sz.mell.'!$A$1:$J$128</definedName>
    <definedName name="_xlnm.Print_Area" localSheetId="2">'1.3.sz.mell.'!$A$1:$J$128</definedName>
    <definedName name="_xlnm.Print_Area" localSheetId="3">'1.4.sz.mell.'!$A$1:$C$128</definedName>
    <definedName name="_xlnm.Print_Area" localSheetId="17">'3.sz.mell.'!$A$1:$T$68</definedName>
    <definedName name="_xlnm.Print_Area" localSheetId="18">'4. sz. mell'!$A$1:$U$44</definedName>
    <definedName name="_xlnm.Print_Area" localSheetId="19">'5. sz. mell'!$A$1:$E$29</definedName>
    <definedName name="_xlnm.Print_Area" localSheetId="10">'7B'!$A$1:$C$26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6" i="5" l="1"/>
  <c r="I95" i="5"/>
  <c r="I94" i="5"/>
  <c r="I93" i="5"/>
  <c r="I92" i="5"/>
  <c r="I90" i="5"/>
  <c r="I89" i="5"/>
  <c r="I88" i="5"/>
  <c r="I87" i="5"/>
  <c r="I86" i="5"/>
  <c r="I67" i="5"/>
  <c r="I66" i="5"/>
  <c r="I64" i="5"/>
  <c r="I63" i="5"/>
  <c r="I62" i="5"/>
  <c r="I61" i="5"/>
  <c r="I59" i="5"/>
  <c r="I58" i="5"/>
  <c r="I57" i="5"/>
  <c r="I54" i="5"/>
  <c r="I53" i="5"/>
  <c r="I52" i="5"/>
  <c r="I51" i="5"/>
  <c r="I47" i="5"/>
  <c r="I48" i="5"/>
  <c r="I49" i="5"/>
  <c r="I46" i="5"/>
  <c r="I41" i="5"/>
  <c r="I42" i="5"/>
  <c r="I43" i="5"/>
  <c r="I44" i="5"/>
  <c r="I40" i="5"/>
  <c r="I29" i="5"/>
  <c r="I30" i="5"/>
  <c r="I31" i="5"/>
  <c r="I32" i="5"/>
  <c r="I33" i="5"/>
  <c r="I34" i="5"/>
  <c r="I35" i="5"/>
  <c r="I36" i="5"/>
  <c r="I37" i="5"/>
  <c r="I38" i="5"/>
  <c r="I28" i="5"/>
  <c r="I15" i="5"/>
  <c r="I16" i="5"/>
  <c r="I17" i="5"/>
  <c r="I18" i="5"/>
  <c r="I19" i="5"/>
  <c r="I14" i="5"/>
  <c r="I8" i="5"/>
  <c r="I9" i="5"/>
  <c r="I10" i="5"/>
  <c r="I11" i="5"/>
  <c r="I12" i="5"/>
  <c r="I7" i="5"/>
  <c r="J48" i="6"/>
  <c r="J37" i="6"/>
  <c r="M34" i="27" l="1"/>
  <c r="L34" i="27"/>
  <c r="K34" i="27"/>
  <c r="K26" i="27"/>
  <c r="J26" i="27"/>
  <c r="L26" i="27" s="1"/>
  <c r="I26" i="27"/>
  <c r="H26" i="27"/>
  <c r="G26" i="27"/>
  <c r="F26" i="27"/>
  <c r="E26" i="27"/>
  <c r="D26" i="27"/>
  <c r="L25" i="27"/>
  <c r="C25" i="27"/>
  <c r="M25" i="27" s="1"/>
  <c r="B25" i="27"/>
  <c r="P24" i="27"/>
  <c r="L24" i="27"/>
  <c r="C24" i="27"/>
  <c r="M24" i="27" s="1"/>
  <c r="B24" i="27"/>
  <c r="P23" i="27"/>
  <c r="L23" i="27"/>
  <c r="C23" i="27"/>
  <c r="M23" i="27" s="1"/>
  <c r="B23" i="27"/>
  <c r="P22" i="27"/>
  <c r="M22" i="27"/>
  <c r="L22" i="27"/>
  <c r="C22" i="27"/>
  <c r="B22" i="27"/>
  <c r="P21" i="27"/>
  <c r="L21" i="27"/>
  <c r="C21" i="27"/>
  <c r="M21" i="27" s="1"/>
  <c r="B21" i="27"/>
  <c r="P20" i="27"/>
  <c r="L20" i="27"/>
  <c r="C20" i="27"/>
  <c r="M20" i="27" s="1"/>
  <c r="B20" i="27"/>
  <c r="B26" i="27" s="1"/>
  <c r="K17" i="27"/>
  <c r="J17" i="27"/>
  <c r="L17" i="27" s="1"/>
  <c r="I17" i="27"/>
  <c r="H17" i="27"/>
  <c r="G17" i="27"/>
  <c r="F17" i="27"/>
  <c r="E17" i="27"/>
  <c r="D17" i="27"/>
  <c r="P16" i="27"/>
  <c r="L16" i="27"/>
  <c r="C16" i="27"/>
  <c r="M16" i="27" s="1"/>
  <c r="B16" i="27"/>
  <c r="P15" i="27"/>
  <c r="M15" i="27"/>
  <c r="L15" i="27"/>
  <c r="C15" i="27"/>
  <c r="B15" i="27"/>
  <c r="P14" i="27"/>
  <c r="L14" i="27"/>
  <c r="C14" i="27"/>
  <c r="M14" i="27" s="1"/>
  <c r="B14" i="27"/>
  <c r="P13" i="27"/>
  <c r="L13" i="27"/>
  <c r="C13" i="27"/>
  <c r="M13" i="27" s="1"/>
  <c r="B13" i="27"/>
  <c r="P12" i="27"/>
  <c r="L12" i="27"/>
  <c r="C12" i="27"/>
  <c r="M12" i="27" s="1"/>
  <c r="B12" i="27"/>
  <c r="L11" i="27"/>
  <c r="C11" i="27"/>
  <c r="M11" i="27" s="1"/>
  <c r="B11" i="27"/>
  <c r="L10" i="27"/>
  <c r="C10" i="27"/>
  <c r="M10" i="27" s="1"/>
  <c r="B10" i="27"/>
  <c r="B17" i="27" s="1"/>
  <c r="K8" i="27"/>
  <c r="J8" i="27"/>
  <c r="L4" i="27"/>
  <c r="L30" i="27" s="1"/>
  <c r="D30" i="26"/>
  <c r="C30" i="26"/>
  <c r="D1" i="26"/>
  <c r="E22" i="25"/>
  <c r="D22" i="25"/>
  <c r="G18" i="24"/>
  <c r="F18" i="24"/>
  <c r="E18" i="24"/>
  <c r="E19" i="24" s="1"/>
  <c r="D18" i="24"/>
  <c r="C18" i="24"/>
  <c r="H17" i="24"/>
  <c r="I17" i="24" s="1"/>
  <c r="I18" i="24" s="1"/>
  <c r="I16" i="24"/>
  <c r="H16" i="24"/>
  <c r="G14" i="24"/>
  <c r="G19" i="24" s="1"/>
  <c r="F14" i="24"/>
  <c r="F19" i="24" s="1"/>
  <c r="E14" i="24"/>
  <c r="D14" i="24"/>
  <c r="D19" i="24" s="1"/>
  <c r="C14" i="24"/>
  <c r="C19" i="24" s="1"/>
  <c r="H13" i="24"/>
  <c r="I13" i="24" s="1"/>
  <c r="H12" i="24"/>
  <c r="I12" i="24" s="1"/>
  <c r="H11" i="24"/>
  <c r="I11" i="24" s="1"/>
  <c r="I10" i="24"/>
  <c r="H10" i="24"/>
  <c r="H9" i="24"/>
  <c r="I9" i="24" s="1"/>
  <c r="I8" i="24"/>
  <c r="H8" i="24"/>
  <c r="H7" i="24"/>
  <c r="I7" i="24" s="1"/>
  <c r="H2" i="24"/>
  <c r="J17" i="23"/>
  <c r="I16" i="23"/>
  <c r="H16" i="23"/>
  <c r="G16" i="23"/>
  <c r="F16" i="23"/>
  <c r="E16" i="23"/>
  <c r="D16" i="23"/>
  <c r="J15" i="23"/>
  <c r="I14" i="23"/>
  <c r="H14" i="23"/>
  <c r="G14" i="23"/>
  <c r="F14" i="23"/>
  <c r="E14" i="23"/>
  <c r="D14" i="23"/>
  <c r="J13" i="23"/>
  <c r="I12" i="23"/>
  <c r="H12" i="23"/>
  <c r="G12" i="23"/>
  <c r="F12" i="23"/>
  <c r="E12" i="23"/>
  <c r="D12" i="23"/>
  <c r="J11" i="23"/>
  <c r="J10" i="23"/>
  <c r="I9" i="23"/>
  <c r="H9" i="23"/>
  <c r="G9" i="23"/>
  <c r="F9" i="23"/>
  <c r="E9" i="23"/>
  <c r="D9" i="23"/>
  <c r="J8" i="23"/>
  <c r="J7" i="23"/>
  <c r="I6" i="23"/>
  <c r="H6" i="23"/>
  <c r="H18" i="23" s="1"/>
  <c r="G6" i="23"/>
  <c r="F6" i="23"/>
  <c r="E6" i="23"/>
  <c r="D6" i="23"/>
  <c r="D18" i="23" s="1"/>
  <c r="J2" i="23"/>
  <c r="D18" i="22"/>
  <c r="D14" i="22"/>
  <c r="D9" i="22"/>
  <c r="D38" i="22" s="1"/>
  <c r="C18" i="21"/>
  <c r="D14" i="21"/>
  <c r="D21" i="21" s="1"/>
  <c r="C14" i="21"/>
  <c r="A1" i="20"/>
  <c r="C6" i="19"/>
  <c r="C12" i="19" s="1"/>
  <c r="E29" i="17"/>
  <c r="E35" i="17" s="1"/>
  <c r="D29" i="17"/>
  <c r="C29" i="17"/>
  <c r="C35" i="17" s="1"/>
  <c r="E22" i="17"/>
  <c r="D22" i="17"/>
  <c r="C22" i="17"/>
  <c r="E14" i="17"/>
  <c r="E20" i="17" s="1"/>
  <c r="D14" i="17"/>
  <c r="C14" i="17"/>
  <c r="E10" i="17"/>
  <c r="D10" i="17"/>
  <c r="C10" i="17"/>
  <c r="E5" i="17"/>
  <c r="D5" i="17"/>
  <c r="C5" i="17"/>
  <c r="E20" i="16"/>
  <c r="E19" i="16"/>
  <c r="E17" i="16"/>
  <c r="E15" i="16"/>
  <c r="E14" i="16"/>
  <c r="E13" i="16"/>
  <c r="E12" i="16"/>
  <c r="E11" i="16"/>
  <c r="E10" i="16"/>
  <c r="E9" i="16"/>
  <c r="E6" i="16"/>
  <c r="E5" i="16"/>
  <c r="E3" i="16"/>
  <c r="E2" i="16"/>
  <c r="J14" i="23" l="1"/>
  <c r="F18" i="23"/>
  <c r="D20" i="17"/>
  <c r="C21" i="21"/>
  <c r="G18" i="23"/>
  <c r="J16" i="23"/>
  <c r="H14" i="24"/>
  <c r="E7" i="16"/>
  <c r="E18" i="23"/>
  <c r="I18" i="23"/>
  <c r="J9" i="23"/>
  <c r="J12" i="23"/>
  <c r="D35" i="17"/>
  <c r="C20" i="17"/>
  <c r="E4" i="16"/>
  <c r="I14" i="24"/>
  <c r="I19" i="24" s="1"/>
  <c r="H18" i="24"/>
  <c r="C17" i="27"/>
  <c r="M17" i="27" s="1"/>
  <c r="C26" i="27"/>
  <c r="M26" i="27" s="1"/>
  <c r="J6" i="23"/>
  <c r="J18" i="23" s="1"/>
  <c r="E8" i="16" l="1"/>
  <c r="E16" i="16" s="1"/>
  <c r="E18" i="16" s="1"/>
  <c r="H19" i="24"/>
  <c r="D45" i="5"/>
  <c r="F45" i="5"/>
  <c r="G45" i="5"/>
  <c r="G45" i="6"/>
  <c r="F45" i="6"/>
  <c r="D45" i="6"/>
  <c r="AC8" i="3"/>
  <c r="AD8" i="3"/>
  <c r="AF8" i="3"/>
  <c r="AG8" i="3"/>
  <c r="AC9" i="3"/>
  <c r="AD9" i="3"/>
  <c r="AF9" i="3"/>
  <c r="AG9" i="3"/>
  <c r="AC10" i="3"/>
  <c r="AD10" i="3"/>
  <c r="AF10" i="3"/>
  <c r="AG10" i="3"/>
  <c r="W8" i="3"/>
  <c r="X8" i="3"/>
  <c r="Z8" i="3"/>
  <c r="AA8" i="3"/>
  <c r="W9" i="3"/>
  <c r="X9" i="3"/>
  <c r="Z9" i="3"/>
  <c r="AA9" i="3"/>
  <c r="W10" i="3"/>
  <c r="X10" i="3"/>
  <c r="Z10" i="3"/>
  <c r="AA10" i="3"/>
  <c r="W11" i="3"/>
  <c r="X11" i="3"/>
  <c r="Z11" i="3"/>
  <c r="AA11" i="3"/>
  <c r="X7" i="3"/>
  <c r="W40" i="3"/>
  <c r="X40" i="3"/>
  <c r="Z40" i="3"/>
  <c r="AA40" i="3"/>
  <c r="W41" i="3"/>
  <c r="X41" i="3"/>
  <c r="Z41" i="3"/>
  <c r="AA41" i="3"/>
  <c r="W42" i="3"/>
  <c r="X42" i="3"/>
  <c r="Z42" i="3"/>
  <c r="AA42" i="3"/>
  <c r="X39" i="3"/>
  <c r="Z39" i="3"/>
  <c r="AA39" i="3"/>
  <c r="D41" i="2"/>
  <c r="D26" i="2" s="1"/>
  <c r="D23" i="2" s="1"/>
  <c r="D27" i="2" s="1"/>
  <c r="I41" i="2"/>
  <c r="J41" i="2"/>
  <c r="Q41" i="2"/>
  <c r="R41" i="2"/>
  <c r="D36" i="2"/>
  <c r="F36" i="2"/>
  <c r="G36" i="2"/>
  <c r="I36" i="2"/>
  <c r="J36" i="2"/>
  <c r="L36" i="2"/>
  <c r="M36" i="2"/>
  <c r="O36" i="2"/>
  <c r="Q36" i="2"/>
  <c r="R36" i="2"/>
  <c r="S36" i="2"/>
  <c r="D30" i="2"/>
  <c r="F30" i="2"/>
  <c r="F41" i="2" s="1"/>
  <c r="G30" i="2"/>
  <c r="I30" i="2"/>
  <c r="J30" i="2"/>
  <c r="L30" i="2"/>
  <c r="L41" i="2" s="1"/>
  <c r="M30" i="2"/>
  <c r="M41" i="2" s="1"/>
  <c r="O30" i="2"/>
  <c r="O41" i="2" s="1"/>
  <c r="Q30" i="2"/>
  <c r="R30" i="2"/>
  <c r="S30" i="2"/>
  <c r="S41" i="2" s="1"/>
  <c r="M22" i="2"/>
  <c r="S22" i="2"/>
  <c r="D16" i="2"/>
  <c r="F16" i="2"/>
  <c r="G16" i="2"/>
  <c r="G22" i="2" s="1"/>
  <c r="I16" i="2"/>
  <c r="J16" i="2"/>
  <c r="L16" i="2"/>
  <c r="M16" i="2"/>
  <c r="O16" i="2"/>
  <c r="Q16" i="2"/>
  <c r="R16" i="2"/>
  <c r="S16" i="2"/>
  <c r="D12" i="2"/>
  <c r="D22" i="2" s="1"/>
  <c r="F12" i="2"/>
  <c r="G12" i="2"/>
  <c r="I12" i="2"/>
  <c r="I22" i="2" s="1"/>
  <c r="J12" i="2"/>
  <c r="L12" i="2"/>
  <c r="M12" i="2"/>
  <c r="O12" i="2"/>
  <c r="Q12" i="2"/>
  <c r="R12" i="2"/>
  <c r="S12" i="2"/>
  <c r="D6" i="2"/>
  <c r="F6" i="2"/>
  <c r="G6" i="2"/>
  <c r="I6" i="2"/>
  <c r="AC7" i="3" s="1"/>
  <c r="J6" i="2"/>
  <c r="J22" i="2" s="1"/>
  <c r="L6" i="2"/>
  <c r="L22" i="2" s="1"/>
  <c r="M6" i="2"/>
  <c r="O6" i="2"/>
  <c r="O22" i="2" s="1"/>
  <c r="Q6" i="2"/>
  <c r="Q22" i="2" s="1"/>
  <c r="R6" i="2"/>
  <c r="R22" i="2" s="1"/>
  <c r="S6" i="2"/>
  <c r="G64" i="3"/>
  <c r="M64" i="3"/>
  <c r="D59" i="3"/>
  <c r="F59" i="3"/>
  <c r="G59" i="3"/>
  <c r="I59" i="3"/>
  <c r="J59" i="3"/>
  <c r="L59" i="3"/>
  <c r="M59" i="3"/>
  <c r="O59" i="3"/>
  <c r="P59" i="3"/>
  <c r="R59" i="3"/>
  <c r="R64" i="3" s="1"/>
  <c r="S59" i="3"/>
  <c r="D53" i="3"/>
  <c r="D64" i="3" s="1"/>
  <c r="D65" i="3" s="1"/>
  <c r="F53" i="3"/>
  <c r="F64" i="3" s="1"/>
  <c r="G53" i="3"/>
  <c r="I53" i="3"/>
  <c r="J53" i="3"/>
  <c r="L53" i="3"/>
  <c r="L64" i="3" s="1"/>
  <c r="M53" i="3"/>
  <c r="O53" i="3"/>
  <c r="P53" i="3"/>
  <c r="R53" i="3"/>
  <c r="S53" i="3"/>
  <c r="D48" i="3"/>
  <c r="F48" i="3"/>
  <c r="G48" i="3"/>
  <c r="I48" i="3"/>
  <c r="J48" i="3"/>
  <c r="L48" i="3"/>
  <c r="M48" i="3"/>
  <c r="O48" i="3"/>
  <c r="O64" i="3" s="1"/>
  <c r="O65" i="3" s="1"/>
  <c r="P48" i="3"/>
  <c r="R48" i="3"/>
  <c r="S48" i="3"/>
  <c r="S64" i="3" s="1"/>
  <c r="S65" i="3" s="1"/>
  <c r="M43" i="3"/>
  <c r="D44" i="3"/>
  <c r="F44" i="3"/>
  <c r="G44" i="3"/>
  <c r="I44" i="3"/>
  <c r="J44" i="3"/>
  <c r="L44" i="3"/>
  <c r="M44" i="3"/>
  <c r="O44" i="3"/>
  <c r="P44" i="3"/>
  <c r="R44" i="3"/>
  <c r="S44" i="3"/>
  <c r="D38" i="3"/>
  <c r="D43" i="3" s="1"/>
  <c r="F38" i="3"/>
  <c r="F43" i="3" s="1"/>
  <c r="G38" i="3"/>
  <c r="G43" i="3" s="1"/>
  <c r="I38" i="3"/>
  <c r="J38" i="3"/>
  <c r="J43" i="3" s="1"/>
  <c r="L38" i="3"/>
  <c r="M38" i="3"/>
  <c r="O38" i="3"/>
  <c r="O43" i="3" s="1"/>
  <c r="P38" i="3"/>
  <c r="R38" i="3"/>
  <c r="R43" i="3" s="1"/>
  <c r="S38" i="3"/>
  <c r="S43" i="3" s="1"/>
  <c r="D31" i="3"/>
  <c r="F31" i="3"/>
  <c r="G31" i="3"/>
  <c r="I31" i="3"/>
  <c r="I43" i="3" s="1"/>
  <c r="J31" i="3"/>
  <c r="L31" i="3"/>
  <c r="L43" i="3" s="1"/>
  <c r="M31" i="3"/>
  <c r="O31" i="3"/>
  <c r="P31" i="3"/>
  <c r="R31" i="3"/>
  <c r="S31" i="3"/>
  <c r="P28" i="3"/>
  <c r="O23" i="3"/>
  <c r="O28" i="3" s="1"/>
  <c r="D24" i="3"/>
  <c r="F24" i="3"/>
  <c r="G24" i="3"/>
  <c r="I24" i="3"/>
  <c r="J24" i="3"/>
  <c r="L24" i="3"/>
  <c r="M24" i="3"/>
  <c r="O24" i="3"/>
  <c r="P24" i="3"/>
  <c r="R24" i="3"/>
  <c r="S24" i="3"/>
  <c r="D17" i="3"/>
  <c r="F17" i="3"/>
  <c r="G17" i="3"/>
  <c r="I17" i="3"/>
  <c r="J17" i="3"/>
  <c r="L17" i="3"/>
  <c r="M17" i="3"/>
  <c r="O17" i="3"/>
  <c r="P17" i="3"/>
  <c r="R17" i="3"/>
  <c r="S17" i="3"/>
  <c r="D13" i="3"/>
  <c r="D23" i="3" s="1"/>
  <c r="D28" i="3" s="1"/>
  <c r="F13" i="3"/>
  <c r="G13" i="3"/>
  <c r="I13" i="3"/>
  <c r="J13" i="3"/>
  <c r="J23" i="3" s="1"/>
  <c r="J28" i="3" s="1"/>
  <c r="L13" i="3"/>
  <c r="M13" i="3"/>
  <c r="O13" i="3"/>
  <c r="P13" i="3"/>
  <c r="R13" i="3"/>
  <c r="S13" i="3"/>
  <c r="S23" i="3" s="1"/>
  <c r="S28" i="3" s="1"/>
  <c r="D7" i="3"/>
  <c r="F7" i="3"/>
  <c r="G7" i="3"/>
  <c r="AA7" i="3" s="1"/>
  <c r="I7" i="3"/>
  <c r="J7" i="3"/>
  <c r="AD7" i="3" s="1"/>
  <c r="L7" i="3"/>
  <c r="L23" i="3" s="1"/>
  <c r="L28" i="3" s="1"/>
  <c r="M7" i="3"/>
  <c r="M23" i="3" s="1"/>
  <c r="M28" i="3" s="1"/>
  <c r="O7" i="3"/>
  <c r="P7" i="3"/>
  <c r="P23" i="3" s="1"/>
  <c r="R7" i="3"/>
  <c r="R23" i="3" s="1"/>
  <c r="R28" i="3" s="1"/>
  <c r="S7" i="3"/>
  <c r="R65" i="3" l="1"/>
  <c r="G23" i="3"/>
  <c r="G28" i="3" s="1"/>
  <c r="I64" i="3"/>
  <c r="I65" i="3" s="1"/>
  <c r="M65" i="3"/>
  <c r="AG7" i="3"/>
  <c r="F23" i="3"/>
  <c r="F28" i="3" s="1"/>
  <c r="Z7" i="3"/>
  <c r="F65" i="3"/>
  <c r="G65" i="3"/>
  <c r="G41" i="2"/>
  <c r="AF7" i="3"/>
  <c r="P64" i="3"/>
  <c r="P65" i="3" s="1"/>
  <c r="I23" i="3"/>
  <c r="I28" i="3" s="1"/>
  <c r="P43" i="3"/>
  <c r="J64" i="3"/>
  <c r="J65" i="3" s="1"/>
  <c r="J26" i="2"/>
  <c r="J23" i="2" s="1"/>
  <c r="J27" i="2" s="1"/>
  <c r="F22" i="2"/>
  <c r="L65" i="3"/>
  <c r="F26" i="2"/>
  <c r="F23" i="2" s="1"/>
  <c r="F27" i="2" s="1"/>
  <c r="L26" i="2"/>
  <c r="L23" i="2" s="1"/>
  <c r="L27" i="2" s="1"/>
  <c r="H8" i="2"/>
  <c r="N7" i="8"/>
  <c r="O7" i="8"/>
  <c r="L27" i="8"/>
  <c r="M27" i="8"/>
  <c r="N27" i="8"/>
  <c r="O27" i="8"/>
  <c r="P27" i="8"/>
  <c r="L61" i="8"/>
  <c r="M61" i="8"/>
  <c r="N61" i="8"/>
  <c r="O61" i="8"/>
  <c r="P61" i="8"/>
  <c r="D61" i="8"/>
  <c r="D62" i="8" s="1"/>
  <c r="D49" i="8"/>
  <c r="C49" i="8"/>
  <c r="D27" i="8"/>
  <c r="D19" i="8"/>
  <c r="E19" i="8"/>
  <c r="F19" i="8"/>
  <c r="G19" i="8"/>
  <c r="H19" i="8"/>
  <c r="D6" i="8"/>
  <c r="E6" i="8"/>
  <c r="F6" i="8"/>
  <c r="G6" i="8"/>
  <c r="H6" i="8"/>
  <c r="D86" i="4"/>
  <c r="F86" i="4"/>
  <c r="N6" i="8" s="1"/>
  <c r="G86" i="4"/>
  <c r="O6" i="8" s="1"/>
  <c r="D87" i="4"/>
  <c r="L7" i="8" s="1"/>
  <c r="F87" i="4"/>
  <c r="G87" i="4"/>
  <c r="D88" i="4"/>
  <c r="L8" i="8" s="1"/>
  <c r="F88" i="4"/>
  <c r="N8" i="8" s="1"/>
  <c r="G88" i="4"/>
  <c r="O8" i="8" s="1"/>
  <c r="D89" i="4"/>
  <c r="L9" i="8" s="1"/>
  <c r="F89" i="4"/>
  <c r="N9" i="8" s="1"/>
  <c r="G89" i="4"/>
  <c r="O9" i="8" s="1"/>
  <c r="D90" i="4"/>
  <c r="L10" i="8" s="1"/>
  <c r="F90" i="4"/>
  <c r="N10" i="8" s="1"/>
  <c r="G90" i="4"/>
  <c r="O10" i="8" s="1"/>
  <c r="D92" i="4"/>
  <c r="F92" i="4"/>
  <c r="G92" i="4"/>
  <c r="D93" i="4"/>
  <c r="F93" i="4"/>
  <c r="G93" i="4"/>
  <c r="D94" i="4"/>
  <c r="F94" i="4"/>
  <c r="G94" i="4"/>
  <c r="D95" i="4"/>
  <c r="F95" i="4"/>
  <c r="G95" i="4"/>
  <c r="D96" i="4"/>
  <c r="L41" i="8" s="1"/>
  <c r="F96" i="4"/>
  <c r="N41" i="8" s="1"/>
  <c r="G96" i="4"/>
  <c r="O41" i="8" s="1"/>
  <c r="G97" i="4"/>
  <c r="O11" i="8" s="1"/>
  <c r="D98" i="4"/>
  <c r="F98" i="4"/>
  <c r="G98" i="4"/>
  <c r="D99" i="4"/>
  <c r="F99" i="4"/>
  <c r="G99" i="4"/>
  <c r="D102" i="4"/>
  <c r="D101" i="4" s="1"/>
  <c r="F102" i="4"/>
  <c r="G102" i="4"/>
  <c r="D103" i="4"/>
  <c r="F103" i="4"/>
  <c r="G103" i="4"/>
  <c r="D104" i="4"/>
  <c r="F104" i="4"/>
  <c r="G104" i="4"/>
  <c r="G101" i="4" s="1"/>
  <c r="D106" i="4"/>
  <c r="F106" i="4"/>
  <c r="G106" i="4"/>
  <c r="D107" i="4"/>
  <c r="F107" i="4"/>
  <c r="G107" i="4"/>
  <c r="D108" i="4"/>
  <c r="F108" i="4"/>
  <c r="G108" i="4"/>
  <c r="D109" i="4"/>
  <c r="F109" i="4"/>
  <c r="G109" i="4"/>
  <c r="G105" i="4" s="1"/>
  <c r="D111" i="4"/>
  <c r="F111" i="4"/>
  <c r="G111" i="4"/>
  <c r="D112" i="4"/>
  <c r="F112" i="4"/>
  <c r="G112" i="4"/>
  <c r="D114" i="4"/>
  <c r="F114" i="4"/>
  <c r="G114" i="4"/>
  <c r="D115" i="4"/>
  <c r="F115" i="4"/>
  <c r="G115" i="4"/>
  <c r="D117" i="4"/>
  <c r="F117" i="4"/>
  <c r="G117" i="4"/>
  <c r="D118" i="4"/>
  <c r="F118" i="4"/>
  <c r="G118" i="4"/>
  <c r="D119" i="4"/>
  <c r="F119" i="4"/>
  <c r="G119" i="4"/>
  <c r="D120" i="4"/>
  <c r="F120" i="4"/>
  <c r="G120" i="4"/>
  <c r="D7" i="4"/>
  <c r="F7" i="4"/>
  <c r="G7" i="4"/>
  <c r="D8" i="4"/>
  <c r="F8" i="4"/>
  <c r="G8" i="4"/>
  <c r="D9" i="4"/>
  <c r="F9" i="4"/>
  <c r="G9" i="4"/>
  <c r="D10" i="4"/>
  <c r="F10" i="4"/>
  <c r="G10" i="4"/>
  <c r="D11" i="4"/>
  <c r="F11" i="4"/>
  <c r="G11" i="4"/>
  <c r="D12" i="4"/>
  <c r="F12" i="4"/>
  <c r="G12" i="4"/>
  <c r="D14" i="4"/>
  <c r="F14" i="4"/>
  <c r="G14" i="4"/>
  <c r="D15" i="4"/>
  <c r="F15" i="4"/>
  <c r="G15" i="4"/>
  <c r="D16" i="4"/>
  <c r="F16" i="4"/>
  <c r="G16" i="4"/>
  <c r="D17" i="4"/>
  <c r="F17" i="4"/>
  <c r="G17" i="4"/>
  <c r="D18" i="4"/>
  <c r="F18" i="4"/>
  <c r="G18" i="4"/>
  <c r="D19" i="4"/>
  <c r="F19" i="4"/>
  <c r="G19" i="4"/>
  <c r="D21" i="4"/>
  <c r="D22" i="4"/>
  <c r="F22" i="4"/>
  <c r="G22" i="4"/>
  <c r="H22" i="4"/>
  <c r="D23" i="4"/>
  <c r="F23" i="4"/>
  <c r="G23" i="4"/>
  <c r="H23" i="4"/>
  <c r="D24" i="4"/>
  <c r="F24" i="4"/>
  <c r="G24" i="4"/>
  <c r="H24" i="4"/>
  <c r="D25" i="4"/>
  <c r="F25" i="4"/>
  <c r="G25" i="4"/>
  <c r="H25" i="4"/>
  <c r="D26" i="4"/>
  <c r="F26" i="4"/>
  <c r="G26" i="4"/>
  <c r="H26" i="4"/>
  <c r="D28" i="4"/>
  <c r="F28" i="4"/>
  <c r="G28" i="4"/>
  <c r="D29" i="4"/>
  <c r="F29" i="4"/>
  <c r="G29" i="4"/>
  <c r="D30" i="4"/>
  <c r="F30" i="4"/>
  <c r="G30" i="4"/>
  <c r="D31" i="4"/>
  <c r="F31" i="4"/>
  <c r="G31" i="4"/>
  <c r="D32" i="4"/>
  <c r="F32" i="4"/>
  <c r="G32" i="4"/>
  <c r="D33" i="4"/>
  <c r="F33" i="4"/>
  <c r="G33" i="4"/>
  <c r="D34" i="4"/>
  <c r="F34" i="4"/>
  <c r="G34" i="4"/>
  <c r="D35" i="4"/>
  <c r="F35" i="4"/>
  <c r="G35" i="4"/>
  <c r="D36" i="4"/>
  <c r="F36" i="4"/>
  <c r="G36" i="4"/>
  <c r="D37" i="4"/>
  <c r="F37" i="4"/>
  <c r="G37" i="4"/>
  <c r="D38" i="4"/>
  <c r="F38" i="4"/>
  <c r="G38" i="4"/>
  <c r="D40" i="4"/>
  <c r="F40" i="4"/>
  <c r="G40" i="4"/>
  <c r="D41" i="4"/>
  <c r="F41" i="4"/>
  <c r="G41" i="4"/>
  <c r="D42" i="4"/>
  <c r="F42" i="4"/>
  <c r="G42" i="4"/>
  <c r="D43" i="4"/>
  <c r="F43" i="4"/>
  <c r="F39" i="4" s="1"/>
  <c r="G43" i="4"/>
  <c r="D44" i="4"/>
  <c r="F44" i="4"/>
  <c r="G44" i="4"/>
  <c r="D46" i="4"/>
  <c r="F46" i="4"/>
  <c r="G46" i="4"/>
  <c r="G45" i="4" s="1"/>
  <c r="G10" i="8" s="1"/>
  <c r="D47" i="4"/>
  <c r="F47" i="4"/>
  <c r="G47" i="4"/>
  <c r="D48" i="4"/>
  <c r="F48" i="4"/>
  <c r="G48" i="4"/>
  <c r="D49" i="4"/>
  <c r="F49" i="4"/>
  <c r="G49" i="4"/>
  <c r="D51" i="4"/>
  <c r="F51" i="4"/>
  <c r="G51" i="4"/>
  <c r="G50" i="4" s="1"/>
  <c r="D52" i="4"/>
  <c r="F52" i="4"/>
  <c r="G52" i="4"/>
  <c r="D53" i="4"/>
  <c r="F53" i="4"/>
  <c r="G53" i="4"/>
  <c r="D54" i="4"/>
  <c r="F54" i="4"/>
  <c r="G54" i="4"/>
  <c r="D57" i="4"/>
  <c r="F57" i="4"/>
  <c r="G57" i="4"/>
  <c r="G56" i="4" s="1"/>
  <c r="D58" i="4"/>
  <c r="F58" i="4"/>
  <c r="G58" i="4"/>
  <c r="D59" i="4"/>
  <c r="F59" i="4"/>
  <c r="G59" i="4"/>
  <c r="D61" i="4"/>
  <c r="F61" i="4"/>
  <c r="G61" i="4"/>
  <c r="D62" i="4"/>
  <c r="F62" i="4"/>
  <c r="G62" i="4"/>
  <c r="D63" i="4"/>
  <c r="F63" i="4"/>
  <c r="G63" i="4"/>
  <c r="D64" i="4"/>
  <c r="F64" i="4"/>
  <c r="G64" i="4"/>
  <c r="D66" i="4"/>
  <c r="D65" i="4" s="1"/>
  <c r="F66" i="4"/>
  <c r="F65" i="4" s="1"/>
  <c r="G66" i="4"/>
  <c r="D67" i="4"/>
  <c r="F67" i="4"/>
  <c r="G67" i="4"/>
  <c r="D69" i="4"/>
  <c r="F69" i="4"/>
  <c r="G69" i="4"/>
  <c r="H69" i="4"/>
  <c r="D70" i="4"/>
  <c r="F70" i="4"/>
  <c r="G70" i="4"/>
  <c r="H70" i="4"/>
  <c r="D71" i="4"/>
  <c r="F71" i="4"/>
  <c r="F68" i="4" s="1"/>
  <c r="G71" i="4"/>
  <c r="H71" i="4"/>
  <c r="D73" i="4"/>
  <c r="F73" i="4"/>
  <c r="G73" i="4"/>
  <c r="H73" i="4"/>
  <c r="D74" i="4"/>
  <c r="F74" i="4"/>
  <c r="G74" i="4"/>
  <c r="H74" i="4"/>
  <c r="D75" i="4"/>
  <c r="F75" i="4"/>
  <c r="G75" i="4"/>
  <c r="H75" i="4"/>
  <c r="D76" i="4"/>
  <c r="F76" i="4"/>
  <c r="G76" i="4"/>
  <c r="H76" i="4"/>
  <c r="G101" i="5"/>
  <c r="G97" i="5"/>
  <c r="G91" i="5"/>
  <c r="G85" i="5"/>
  <c r="I85" i="5"/>
  <c r="G65" i="5"/>
  <c r="G56" i="5"/>
  <c r="G39" i="5"/>
  <c r="I39" i="5"/>
  <c r="J39" i="5"/>
  <c r="G27" i="5"/>
  <c r="G13" i="5"/>
  <c r="G6" i="5"/>
  <c r="G27" i="6"/>
  <c r="AC32" i="3"/>
  <c r="AD32" i="3"/>
  <c r="AF32" i="3"/>
  <c r="AG32" i="3"/>
  <c r="AC33" i="3"/>
  <c r="AD33" i="3"/>
  <c r="AF33" i="3"/>
  <c r="AG33" i="3"/>
  <c r="AC34" i="3"/>
  <c r="AD34" i="3"/>
  <c r="AF34" i="3"/>
  <c r="AG34" i="3"/>
  <c r="AC35" i="3"/>
  <c r="AD35" i="3"/>
  <c r="AF35" i="3"/>
  <c r="AG35" i="3"/>
  <c r="AC36" i="3"/>
  <c r="AD36" i="3"/>
  <c r="AF36" i="3"/>
  <c r="AG36" i="3"/>
  <c r="X32" i="3"/>
  <c r="Z32" i="3"/>
  <c r="AA32" i="3"/>
  <c r="X33" i="3"/>
  <c r="Z33" i="3"/>
  <c r="AA33" i="3"/>
  <c r="X34" i="3"/>
  <c r="Z34" i="3"/>
  <c r="AA34" i="3"/>
  <c r="X35" i="3"/>
  <c r="Z35" i="3"/>
  <c r="AA35" i="3"/>
  <c r="X36" i="3"/>
  <c r="Z36" i="3"/>
  <c r="AA36" i="3"/>
  <c r="G101" i="6"/>
  <c r="I101" i="6"/>
  <c r="J101" i="6"/>
  <c r="G97" i="6"/>
  <c r="G91" i="6"/>
  <c r="G100" i="6" s="1"/>
  <c r="I91" i="6"/>
  <c r="G85" i="6"/>
  <c r="I85" i="6"/>
  <c r="G65" i="6"/>
  <c r="G56" i="6"/>
  <c r="G6" i="6"/>
  <c r="AC6" i="3"/>
  <c r="AE6" i="3"/>
  <c r="AF6" i="3"/>
  <c r="H72" i="4" l="1"/>
  <c r="H68" i="4"/>
  <c r="G72" i="4"/>
  <c r="G68" i="4"/>
  <c r="G116" i="4"/>
  <c r="G122" i="4" s="1"/>
  <c r="G110" i="4"/>
  <c r="G91" i="4"/>
  <c r="G39" i="4"/>
  <c r="G100" i="5"/>
  <c r="G65" i="4"/>
  <c r="G60" i="4"/>
  <c r="G13" i="4"/>
  <c r="O37" i="8"/>
  <c r="O48" i="8" s="1"/>
  <c r="O62" i="8" s="1"/>
  <c r="F110" i="4"/>
  <c r="F60" i="4"/>
  <c r="F72" i="4"/>
  <c r="F56" i="4"/>
  <c r="D45" i="4"/>
  <c r="D10" i="8" s="1"/>
  <c r="F91" i="4"/>
  <c r="N37" i="8"/>
  <c r="N48" i="8" s="1"/>
  <c r="N62" i="8" s="1"/>
  <c r="F50" i="4"/>
  <c r="F116" i="4"/>
  <c r="F105" i="4"/>
  <c r="F101" i="4"/>
  <c r="F85" i="4"/>
  <c r="F100" i="4" s="1"/>
  <c r="F45" i="4"/>
  <c r="F10" i="8" s="1"/>
  <c r="F27" i="4"/>
  <c r="F12" i="8" s="1"/>
  <c r="F13" i="4"/>
  <c r="F97" i="4"/>
  <c r="N11" i="8" s="1"/>
  <c r="N18" i="8" s="1"/>
  <c r="N28" i="8" s="1"/>
  <c r="D85" i="4"/>
  <c r="D100" i="4" s="1"/>
  <c r="L6" i="8"/>
  <c r="D68" i="4"/>
  <c r="D50" i="4"/>
  <c r="D27" i="4"/>
  <c r="D12" i="8" s="1"/>
  <c r="D6" i="4"/>
  <c r="D7" i="8" s="1"/>
  <c r="D116" i="4"/>
  <c r="D110" i="4"/>
  <c r="D105" i="4"/>
  <c r="D122" i="4" s="1"/>
  <c r="D91" i="4"/>
  <c r="D72" i="4"/>
  <c r="D56" i="4"/>
  <c r="D78" i="4" s="1"/>
  <c r="D13" i="4"/>
  <c r="D55" i="4" s="1"/>
  <c r="D60" i="4"/>
  <c r="D39" i="4"/>
  <c r="D20" i="4"/>
  <c r="D9" i="8" s="1"/>
  <c r="D97" i="4"/>
  <c r="L11" i="8" s="1"/>
  <c r="L37" i="8"/>
  <c r="L48" i="8" s="1"/>
  <c r="G6" i="4"/>
  <c r="G7" i="8" s="1"/>
  <c r="G27" i="4"/>
  <c r="G12" i="8" s="1"/>
  <c r="O18" i="8"/>
  <c r="G85" i="4"/>
  <c r="G100" i="4" s="1"/>
  <c r="O28" i="8"/>
  <c r="F6" i="4"/>
  <c r="G78" i="4"/>
  <c r="E5" i="2"/>
  <c r="I26" i="2"/>
  <c r="M26" i="2"/>
  <c r="Q26" i="2"/>
  <c r="Q23" i="2" s="1"/>
  <c r="Q27" i="2" s="1"/>
  <c r="O26" i="2"/>
  <c r="R26" i="2"/>
  <c r="S26" i="2"/>
  <c r="K5" i="2"/>
  <c r="E120" i="7"/>
  <c r="E119" i="7"/>
  <c r="E118" i="7"/>
  <c r="E117" i="7"/>
  <c r="E115" i="7"/>
  <c r="E114" i="7"/>
  <c r="E113" i="7"/>
  <c r="E112" i="7"/>
  <c r="E111" i="7"/>
  <c r="E109" i="7"/>
  <c r="E108" i="7"/>
  <c r="E107" i="7"/>
  <c r="E106" i="7"/>
  <c r="E104" i="7"/>
  <c r="E103" i="7"/>
  <c r="E102" i="7"/>
  <c r="E101" i="7" s="1"/>
  <c r="E99" i="7"/>
  <c r="E98" i="7"/>
  <c r="E97" i="7"/>
  <c r="E96" i="7"/>
  <c r="E95" i="7"/>
  <c r="E94" i="7"/>
  <c r="E93" i="7"/>
  <c r="E92" i="7"/>
  <c r="E90" i="7"/>
  <c r="E89" i="7"/>
  <c r="E88" i="7"/>
  <c r="E85" i="7" s="1"/>
  <c r="E87" i="7"/>
  <c r="E86" i="7"/>
  <c r="E77" i="7"/>
  <c r="E76" i="7"/>
  <c r="E75" i="7"/>
  <c r="E74" i="7"/>
  <c r="E73" i="7"/>
  <c r="E71" i="7"/>
  <c r="E70" i="7"/>
  <c r="E69" i="7"/>
  <c r="E67" i="7"/>
  <c r="E66" i="7"/>
  <c r="E65" i="7"/>
  <c r="E64" i="7"/>
  <c r="E63" i="7"/>
  <c r="E62" i="7"/>
  <c r="E61" i="7"/>
  <c r="E59" i="7"/>
  <c r="E58" i="7"/>
  <c r="E57" i="7"/>
  <c r="E56" i="7" s="1"/>
  <c r="E54" i="7"/>
  <c r="E53" i="7"/>
  <c r="E52" i="7"/>
  <c r="E51" i="7"/>
  <c r="E49" i="7"/>
  <c r="E48" i="7"/>
  <c r="E47" i="7"/>
  <c r="E46" i="7"/>
  <c r="E44" i="7"/>
  <c r="E43" i="7"/>
  <c r="E42" i="7"/>
  <c r="E41" i="7"/>
  <c r="E40" i="7"/>
  <c r="E38" i="7"/>
  <c r="E37" i="7"/>
  <c r="E36" i="7"/>
  <c r="E35" i="7"/>
  <c r="E34" i="7"/>
  <c r="E33" i="7"/>
  <c r="E32" i="7"/>
  <c r="E31" i="7"/>
  <c r="E30" i="7"/>
  <c r="E29" i="7"/>
  <c r="E28" i="7"/>
  <c r="E27" i="7" s="1"/>
  <c r="E26" i="7"/>
  <c r="E25" i="7"/>
  <c r="E24" i="7"/>
  <c r="E23" i="7"/>
  <c r="E22" i="7"/>
  <c r="E19" i="7"/>
  <c r="E18" i="7"/>
  <c r="E17" i="7"/>
  <c r="E16" i="7"/>
  <c r="E15" i="7"/>
  <c r="E14" i="7"/>
  <c r="E12" i="7"/>
  <c r="E11" i="7"/>
  <c r="E10" i="7"/>
  <c r="E9" i="7"/>
  <c r="E8" i="7"/>
  <c r="E7" i="7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99" i="5"/>
  <c r="E98" i="5"/>
  <c r="E97" i="5" s="1"/>
  <c r="E96" i="5"/>
  <c r="E95" i="5"/>
  <c r="E94" i="5"/>
  <c r="E93" i="5"/>
  <c r="E92" i="5"/>
  <c r="E90" i="5"/>
  <c r="E89" i="5"/>
  <c r="E88" i="5"/>
  <c r="E87" i="5"/>
  <c r="E86" i="5"/>
  <c r="E77" i="5"/>
  <c r="E76" i="5"/>
  <c r="E75" i="5"/>
  <c r="E74" i="5"/>
  <c r="E73" i="5"/>
  <c r="E72" i="5"/>
  <c r="E71" i="5"/>
  <c r="E70" i="5"/>
  <c r="E69" i="5"/>
  <c r="E68" i="5"/>
  <c r="E67" i="5"/>
  <c r="E66" i="5"/>
  <c r="E64" i="5"/>
  <c r="E63" i="5"/>
  <c r="E62" i="5"/>
  <c r="E61" i="5"/>
  <c r="E60" i="5"/>
  <c r="E59" i="5"/>
  <c r="E58" i="5"/>
  <c r="E57" i="5"/>
  <c r="E54" i="5"/>
  <c r="E53" i="5"/>
  <c r="E52" i="5"/>
  <c r="E51" i="5"/>
  <c r="E50" i="5"/>
  <c r="E49" i="5"/>
  <c r="E48" i="5"/>
  <c r="E47" i="5"/>
  <c r="E46" i="5"/>
  <c r="E45" i="5" s="1"/>
  <c r="E44" i="5"/>
  <c r="E43" i="5"/>
  <c r="E42" i="5"/>
  <c r="E41" i="5"/>
  <c r="E40" i="5"/>
  <c r="E39" i="5" s="1"/>
  <c r="E38" i="5"/>
  <c r="E37" i="5"/>
  <c r="E36" i="5"/>
  <c r="E35" i="5"/>
  <c r="E34" i="5"/>
  <c r="E33" i="5"/>
  <c r="E32" i="5"/>
  <c r="E31" i="5"/>
  <c r="E30" i="5"/>
  <c r="E29" i="5"/>
  <c r="E28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 s="1"/>
  <c r="E12" i="5"/>
  <c r="E11" i="5"/>
  <c r="E10" i="5"/>
  <c r="E9" i="5"/>
  <c r="E8" i="5"/>
  <c r="E7" i="5"/>
  <c r="E120" i="6"/>
  <c r="E119" i="6"/>
  <c r="E119" i="4" s="1"/>
  <c r="E118" i="6"/>
  <c r="E117" i="6"/>
  <c r="E116" i="6"/>
  <c r="E115" i="6"/>
  <c r="E115" i="4" s="1"/>
  <c r="E114" i="6"/>
  <c r="E113" i="6"/>
  <c r="E112" i="6"/>
  <c r="E111" i="6"/>
  <c r="E111" i="4" s="1"/>
  <c r="E110" i="6"/>
  <c r="E109" i="6"/>
  <c r="E108" i="6"/>
  <c r="E107" i="6"/>
  <c r="E107" i="4" s="1"/>
  <c r="E106" i="6"/>
  <c r="E105" i="6"/>
  <c r="E104" i="6"/>
  <c r="E103" i="6"/>
  <c r="E103" i="4" s="1"/>
  <c r="E102" i="6"/>
  <c r="E99" i="6"/>
  <c r="E98" i="6"/>
  <c r="E96" i="6"/>
  <c r="E96" i="4" s="1"/>
  <c r="M41" i="8" s="1"/>
  <c r="E95" i="6"/>
  <c r="E94" i="6"/>
  <c r="E93" i="6"/>
  <c r="E92" i="6"/>
  <c r="E90" i="6"/>
  <c r="E89" i="6"/>
  <c r="E88" i="6"/>
  <c r="E87" i="6"/>
  <c r="E87" i="4" s="1"/>
  <c r="M7" i="8" s="1"/>
  <c r="E86" i="6"/>
  <c r="E77" i="6"/>
  <c r="E76" i="6"/>
  <c r="E75" i="6"/>
  <c r="E75" i="4" s="1"/>
  <c r="E74" i="6"/>
  <c r="E73" i="6"/>
  <c r="E72" i="6"/>
  <c r="E71" i="6"/>
  <c r="E71" i="4" s="1"/>
  <c r="E70" i="6"/>
  <c r="E69" i="6"/>
  <c r="E68" i="6"/>
  <c r="E67" i="6"/>
  <c r="E67" i="4" s="1"/>
  <c r="E66" i="6"/>
  <c r="E64" i="6"/>
  <c r="E63" i="6"/>
  <c r="E62" i="6"/>
  <c r="E62" i="4" s="1"/>
  <c r="E61" i="6"/>
  <c r="E60" i="6"/>
  <c r="E59" i="6"/>
  <c r="E58" i="6"/>
  <c r="E58" i="4" s="1"/>
  <c r="E57" i="6"/>
  <c r="E54" i="6"/>
  <c r="E53" i="6"/>
  <c r="E52" i="6"/>
  <c r="E52" i="4" s="1"/>
  <c r="E51" i="6"/>
  <c r="E50" i="6"/>
  <c r="E49" i="6"/>
  <c r="E48" i="6"/>
  <c r="E48" i="4" s="1"/>
  <c r="E47" i="6"/>
  <c r="E46" i="6"/>
  <c r="E44" i="6"/>
  <c r="E43" i="6"/>
  <c r="E43" i="4" s="1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2" i="6"/>
  <c r="E11" i="6"/>
  <c r="E10" i="6"/>
  <c r="E9" i="6"/>
  <c r="E8" i="6"/>
  <c r="E7" i="6"/>
  <c r="K63" i="3"/>
  <c r="K62" i="3"/>
  <c r="K61" i="3"/>
  <c r="K60" i="3"/>
  <c r="K58" i="3"/>
  <c r="K57" i="3"/>
  <c r="K56" i="3"/>
  <c r="K55" i="3"/>
  <c r="K54" i="3"/>
  <c r="K52" i="3"/>
  <c r="K51" i="3"/>
  <c r="K50" i="3"/>
  <c r="K49" i="3"/>
  <c r="K47" i="3"/>
  <c r="K46" i="3"/>
  <c r="K45" i="3"/>
  <c r="K42" i="3"/>
  <c r="K41" i="3"/>
  <c r="K40" i="3"/>
  <c r="K39" i="3"/>
  <c r="K37" i="3"/>
  <c r="K36" i="3"/>
  <c r="K35" i="3"/>
  <c r="K34" i="3"/>
  <c r="K33" i="3"/>
  <c r="K32" i="3"/>
  <c r="K27" i="3"/>
  <c r="K26" i="3"/>
  <c r="K25" i="3"/>
  <c r="K24" i="3" s="1"/>
  <c r="K22" i="3"/>
  <c r="K21" i="3"/>
  <c r="K20" i="3"/>
  <c r="K19" i="3"/>
  <c r="K18" i="3"/>
  <c r="K17" i="3" s="1"/>
  <c r="K16" i="3"/>
  <c r="K15" i="3"/>
  <c r="K14" i="3"/>
  <c r="K13" i="3" s="1"/>
  <c r="K12" i="3"/>
  <c r="K11" i="3"/>
  <c r="K10" i="3"/>
  <c r="K9" i="3"/>
  <c r="AE9" i="3" s="1"/>
  <c r="K8" i="3"/>
  <c r="AE8" i="3" s="1"/>
  <c r="E63" i="3"/>
  <c r="E62" i="3"/>
  <c r="E61" i="3"/>
  <c r="E60" i="3"/>
  <c r="E59" i="3" s="1"/>
  <c r="E58" i="3"/>
  <c r="E57" i="3"/>
  <c r="E56" i="3"/>
  <c r="E55" i="3"/>
  <c r="E54" i="3"/>
  <c r="E52" i="3"/>
  <c r="E51" i="3"/>
  <c r="E50" i="3"/>
  <c r="E49" i="3"/>
  <c r="E47" i="3"/>
  <c r="E46" i="3"/>
  <c r="E45" i="3"/>
  <c r="E44" i="3" s="1"/>
  <c r="E42" i="3"/>
  <c r="E41" i="3"/>
  <c r="E40" i="3"/>
  <c r="Y40" i="3" s="1"/>
  <c r="E39" i="3"/>
  <c r="E37" i="3"/>
  <c r="E36" i="3"/>
  <c r="E35" i="3"/>
  <c r="E34" i="3"/>
  <c r="E33" i="3"/>
  <c r="E32" i="3"/>
  <c r="E27" i="3"/>
  <c r="E26" i="3"/>
  <c r="E25" i="3"/>
  <c r="E22" i="3"/>
  <c r="E21" i="3"/>
  <c r="E20" i="3"/>
  <c r="E19" i="3"/>
  <c r="E18" i="3"/>
  <c r="E16" i="3"/>
  <c r="E15" i="3"/>
  <c r="E14" i="3"/>
  <c r="E12" i="3"/>
  <c r="E11" i="3"/>
  <c r="E10" i="3"/>
  <c r="E9" i="3"/>
  <c r="E8" i="3"/>
  <c r="K40" i="2"/>
  <c r="K39" i="2"/>
  <c r="K38" i="2"/>
  <c r="K37" i="2"/>
  <c r="K35" i="2"/>
  <c r="K34" i="2"/>
  <c r="K33" i="2"/>
  <c r="K32" i="2"/>
  <c r="K31" i="2"/>
  <c r="K25" i="2"/>
  <c r="K24" i="2"/>
  <c r="K21" i="2"/>
  <c r="K20" i="2"/>
  <c r="K19" i="2"/>
  <c r="K18" i="2"/>
  <c r="K17" i="2"/>
  <c r="K15" i="2"/>
  <c r="K14" i="2"/>
  <c r="K13" i="2"/>
  <c r="K11" i="2"/>
  <c r="K10" i="2"/>
  <c r="K9" i="2"/>
  <c r="K6" i="2" s="1"/>
  <c r="K8" i="2"/>
  <c r="K7" i="2"/>
  <c r="E40" i="2"/>
  <c r="E39" i="2"/>
  <c r="E38" i="2"/>
  <c r="E37" i="2"/>
  <c r="E35" i="2"/>
  <c r="E34" i="2"/>
  <c r="E33" i="2"/>
  <c r="E32" i="2"/>
  <c r="E31" i="2"/>
  <c r="E25" i="2"/>
  <c r="E24" i="2"/>
  <c r="E21" i="2"/>
  <c r="E20" i="2"/>
  <c r="E19" i="2"/>
  <c r="E18" i="2"/>
  <c r="E17" i="2"/>
  <c r="E15" i="2"/>
  <c r="E14" i="2"/>
  <c r="E13" i="2"/>
  <c r="E11" i="2"/>
  <c r="E10" i="2"/>
  <c r="E9" i="2"/>
  <c r="E6" i="2" s="1"/>
  <c r="E8" i="2"/>
  <c r="E7" i="2"/>
  <c r="E22" i="2" l="1"/>
  <c r="E7" i="3"/>
  <c r="Y10" i="3"/>
  <c r="E38" i="3"/>
  <c r="E43" i="3" s="1"/>
  <c r="Y39" i="3"/>
  <c r="G128" i="4"/>
  <c r="D127" i="4"/>
  <c r="Y11" i="3"/>
  <c r="E53" i="3"/>
  <c r="K48" i="3"/>
  <c r="E10" i="4"/>
  <c r="E19" i="4"/>
  <c r="E23" i="4"/>
  <c r="E32" i="4"/>
  <c r="E36" i="4"/>
  <c r="E40" i="4"/>
  <c r="E39" i="4" s="1"/>
  <c r="E44" i="4"/>
  <c r="E49" i="4"/>
  <c r="E53" i="4"/>
  <c r="E59" i="4"/>
  <c r="E63" i="4"/>
  <c r="E76" i="4"/>
  <c r="E88" i="4"/>
  <c r="M8" i="8" s="1"/>
  <c r="E93" i="4"/>
  <c r="E104" i="4"/>
  <c r="E108" i="4"/>
  <c r="E112" i="4"/>
  <c r="E110" i="4" s="1"/>
  <c r="E120" i="4"/>
  <c r="E6" i="7"/>
  <c r="E13" i="7"/>
  <c r="E16" i="2"/>
  <c r="E36" i="2"/>
  <c r="K16" i="2"/>
  <c r="K36" i="2"/>
  <c r="Y8" i="3"/>
  <c r="E17" i="3"/>
  <c r="E31" i="3"/>
  <c r="Y41" i="3"/>
  <c r="K7" i="3"/>
  <c r="AE10" i="3"/>
  <c r="K38" i="3"/>
  <c r="K44" i="3"/>
  <c r="K59" i="3"/>
  <c r="E16" i="4"/>
  <c r="E24" i="4"/>
  <c r="E29" i="4"/>
  <c r="E33" i="4"/>
  <c r="E37" i="4"/>
  <c r="E41" i="4"/>
  <c r="E46" i="4"/>
  <c r="E45" i="6"/>
  <c r="E54" i="4"/>
  <c r="E64" i="4"/>
  <c r="E69" i="4"/>
  <c r="E73" i="4"/>
  <c r="E89" i="4"/>
  <c r="M9" i="8" s="1"/>
  <c r="E94" i="4"/>
  <c r="E99" i="4"/>
  <c r="E109" i="4"/>
  <c r="E117" i="4"/>
  <c r="E116" i="4" s="1"/>
  <c r="E12" i="2"/>
  <c r="K12" i="2"/>
  <c r="Y9" i="3"/>
  <c r="E13" i="3"/>
  <c r="E24" i="3"/>
  <c r="Y42" i="3"/>
  <c r="E48" i="3"/>
  <c r="K53" i="3"/>
  <c r="K64" i="3" s="1"/>
  <c r="E8" i="4"/>
  <c r="E12" i="4"/>
  <c r="E17" i="4"/>
  <c r="E25" i="4"/>
  <c r="E30" i="4"/>
  <c r="E34" i="4"/>
  <c r="E38" i="4"/>
  <c r="E42" i="4"/>
  <c r="E47" i="4"/>
  <c r="E51" i="4"/>
  <c r="E50" i="4" s="1"/>
  <c r="E61" i="4"/>
  <c r="E70" i="4"/>
  <c r="E74" i="4"/>
  <c r="E90" i="4"/>
  <c r="M10" i="8" s="1"/>
  <c r="E95" i="4"/>
  <c r="E106" i="4"/>
  <c r="E114" i="4"/>
  <c r="E118" i="4"/>
  <c r="E91" i="7"/>
  <c r="L18" i="8"/>
  <c r="L28" i="8" s="1"/>
  <c r="F122" i="4"/>
  <c r="F78" i="4"/>
  <c r="K31" i="3"/>
  <c r="K43" i="3" s="1"/>
  <c r="K65" i="3" s="1"/>
  <c r="E30" i="2"/>
  <c r="K22" i="2"/>
  <c r="K30" i="2"/>
  <c r="K41" i="2" s="1"/>
  <c r="K26" i="2" s="1"/>
  <c r="D18" i="8"/>
  <c r="D28" i="8" s="1"/>
  <c r="D65" i="8" s="1"/>
  <c r="E27" i="5"/>
  <c r="E91" i="5"/>
  <c r="E9" i="4"/>
  <c r="E14" i="4"/>
  <c r="E18" i="4"/>
  <c r="E22" i="4"/>
  <c r="E26" i="4"/>
  <c r="E31" i="4"/>
  <c r="E35" i="4"/>
  <c r="E56" i="5"/>
  <c r="E65" i="5"/>
  <c r="E85" i="5"/>
  <c r="E101" i="5"/>
  <c r="E122" i="5" s="1"/>
  <c r="F7" i="8"/>
  <c r="E72" i="4"/>
  <c r="E68" i="4"/>
  <c r="F128" i="4"/>
  <c r="L63" i="8"/>
  <c r="D63" i="8"/>
  <c r="L62" i="8"/>
  <c r="L64" i="8" s="1"/>
  <c r="D128" i="4"/>
  <c r="E13" i="6"/>
  <c r="E15" i="4"/>
  <c r="E27" i="6"/>
  <c r="E28" i="4"/>
  <c r="E6" i="6"/>
  <c r="E7" i="4"/>
  <c r="E98" i="4"/>
  <c r="E97" i="4" s="1"/>
  <c r="M11" i="8" s="1"/>
  <c r="E97" i="6"/>
  <c r="E60" i="4"/>
  <c r="D123" i="4"/>
  <c r="E56" i="6"/>
  <c r="E78" i="6" s="1"/>
  <c r="E128" i="6" s="1"/>
  <c r="E57" i="4"/>
  <c r="E56" i="4" s="1"/>
  <c r="E66" i="4"/>
  <c r="E65" i="4" s="1"/>
  <c r="E65" i="6"/>
  <c r="E85" i="6"/>
  <c r="E86" i="4"/>
  <c r="E102" i="4"/>
  <c r="E101" i="4" s="1"/>
  <c r="E101" i="6"/>
  <c r="E122" i="6" s="1"/>
  <c r="E105" i="4"/>
  <c r="L29" i="8"/>
  <c r="E45" i="4"/>
  <c r="E10" i="8" s="1"/>
  <c r="E91" i="6"/>
  <c r="E92" i="4"/>
  <c r="AE34" i="3"/>
  <c r="Y32" i="3"/>
  <c r="Y36" i="3"/>
  <c r="Y33" i="3"/>
  <c r="AE35" i="3"/>
  <c r="Y34" i="3"/>
  <c r="AE32" i="3"/>
  <c r="AE36" i="3"/>
  <c r="Y35" i="3"/>
  <c r="AE33" i="3"/>
  <c r="AD6" i="3"/>
  <c r="G123" i="4"/>
  <c r="O65" i="8"/>
  <c r="N65" i="8"/>
  <c r="E6" i="5"/>
  <c r="E55" i="5" s="1"/>
  <c r="E11" i="4"/>
  <c r="F123" i="4"/>
  <c r="D79" i="4"/>
  <c r="G26" i="2"/>
  <c r="E100" i="7"/>
  <c r="L30" i="8" l="1"/>
  <c r="K23" i="3"/>
  <c r="K28" i="3" s="1"/>
  <c r="AE7" i="3"/>
  <c r="D30" i="8"/>
  <c r="D29" i="8"/>
  <c r="E78" i="5"/>
  <c r="E128" i="5" s="1"/>
  <c r="E13" i="4"/>
  <c r="E41" i="2"/>
  <c r="E26" i="2" s="1"/>
  <c r="E64" i="3"/>
  <c r="E65" i="3" s="1"/>
  <c r="E70" i="3" s="1"/>
  <c r="E23" i="3"/>
  <c r="E28" i="3" s="1"/>
  <c r="Y7" i="3"/>
  <c r="E78" i="4"/>
  <c r="E100" i="5"/>
  <c r="E123" i="5" s="1"/>
  <c r="L65" i="8"/>
  <c r="E27" i="4"/>
  <c r="E12" i="8" s="1"/>
  <c r="E6" i="4"/>
  <c r="E55" i="6"/>
  <c r="E79" i="6" s="1"/>
  <c r="M37" i="8"/>
  <c r="M48" i="8" s="1"/>
  <c r="M62" i="8" s="1"/>
  <c r="E91" i="4"/>
  <c r="E85" i="4"/>
  <c r="E100" i="4" s="1"/>
  <c r="M6" i="8"/>
  <c r="M18" i="8" s="1"/>
  <c r="M28" i="8" s="1"/>
  <c r="E100" i="6"/>
  <c r="E123" i="6" s="1"/>
  <c r="D64" i="8"/>
  <c r="E122" i="4"/>
  <c r="E128" i="4" s="1"/>
  <c r="K70" i="3"/>
  <c r="E127" i="5"/>
  <c r="E79" i="5" l="1"/>
  <c r="E7" i="8"/>
  <c r="E123" i="4"/>
  <c r="M65" i="8"/>
  <c r="E127" i="6"/>
  <c r="E23" i="2"/>
  <c r="E27" i="2" s="1"/>
  <c r="K23" i="2"/>
  <c r="K27" i="2" s="1"/>
  <c r="C37" i="4"/>
  <c r="AL8" i="3"/>
  <c r="AN8" i="3"/>
  <c r="AO8" i="3"/>
  <c r="AL9" i="3"/>
  <c r="AN9" i="3"/>
  <c r="AO9" i="3"/>
  <c r="AL10" i="3"/>
  <c r="AN10" i="3"/>
  <c r="AO10" i="3"/>
  <c r="AL11" i="3"/>
  <c r="AN11" i="3"/>
  <c r="AO11" i="3"/>
  <c r="AL12" i="3"/>
  <c r="AM12" i="3"/>
  <c r="AN12" i="3"/>
  <c r="AO12" i="3"/>
  <c r="AL14" i="3"/>
  <c r="AN14" i="3"/>
  <c r="AO14" i="3"/>
  <c r="AL15" i="3"/>
  <c r="AN15" i="3"/>
  <c r="AO15" i="3"/>
  <c r="AL16" i="3"/>
  <c r="AN16" i="3"/>
  <c r="AO16" i="3"/>
  <c r="AL18" i="3"/>
  <c r="AN18" i="3"/>
  <c r="AO18" i="3"/>
  <c r="AL19" i="3"/>
  <c r="AN19" i="3"/>
  <c r="AO19" i="3"/>
  <c r="AL20" i="3"/>
  <c r="AN20" i="3"/>
  <c r="AO20" i="3"/>
  <c r="AL21" i="3"/>
  <c r="AN21" i="3"/>
  <c r="AO21" i="3"/>
  <c r="AL22" i="3"/>
  <c r="AN22" i="3"/>
  <c r="AO22" i="3"/>
  <c r="AL25" i="3"/>
  <c r="AN25" i="3"/>
  <c r="AO25" i="3"/>
  <c r="AL26" i="3"/>
  <c r="AN26" i="3"/>
  <c r="AO26" i="3"/>
  <c r="AL27" i="3"/>
  <c r="AN27" i="3"/>
  <c r="AO27" i="3"/>
  <c r="AL29" i="3"/>
  <c r="AM29" i="3"/>
  <c r="AN29" i="3"/>
  <c r="AO29" i="3"/>
  <c r="AP29" i="3"/>
  <c r="AL30" i="3"/>
  <c r="AM30" i="3"/>
  <c r="AN30" i="3"/>
  <c r="AO30" i="3"/>
  <c r="AP30" i="3"/>
  <c r="AL32" i="3"/>
  <c r="AN32" i="3"/>
  <c r="AO32" i="3"/>
  <c r="AL33" i="3"/>
  <c r="AN33" i="3"/>
  <c r="AO33" i="3"/>
  <c r="AL34" i="3"/>
  <c r="AN34" i="3"/>
  <c r="AO34" i="3"/>
  <c r="AL35" i="3"/>
  <c r="AN35" i="3"/>
  <c r="AO35" i="3"/>
  <c r="AL36" i="3"/>
  <c r="AN36" i="3"/>
  <c r="AO36" i="3"/>
  <c r="AL37" i="3"/>
  <c r="AN37" i="3"/>
  <c r="AO37" i="3"/>
  <c r="AO38" i="3"/>
  <c r="AL39" i="3"/>
  <c r="AN39" i="3"/>
  <c r="AO39" i="3"/>
  <c r="AL40" i="3"/>
  <c r="AN40" i="3"/>
  <c r="AO40" i="3"/>
  <c r="AL41" i="3"/>
  <c r="AN41" i="3"/>
  <c r="AO41" i="3"/>
  <c r="AL42" i="3"/>
  <c r="AN42" i="3"/>
  <c r="AO42" i="3"/>
  <c r="AL45" i="3"/>
  <c r="AN45" i="3"/>
  <c r="AO45" i="3"/>
  <c r="AL46" i="3"/>
  <c r="AN46" i="3"/>
  <c r="AO46" i="3"/>
  <c r="AL47" i="3"/>
  <c r="AN47" i="3"/>
  <c r="AO47" i="3"/>
  <c r="AL49" i="3"/>
  <c r="AN49" i="3"/>
  <c r="AO49" i="3"/>
  <c r="AL50" i="3"/>
  <c r="AN50" i="3"/>
  <c r="AO50" i="3"/>
  <c r="AL51" i="3"/>
  <c r="AN51" i="3"/>
  <c r="AO51" i="3"/>
  <c r="AL52" i="3"/>
  <c r="AN52" i="3"/>
  <c r="AO52" i="3"/>
  <c r="AL54" i="3"/>
  <c r="AN54" i="3"/>
  <c r="AO54" i="3"/>
  <c r="AL55" i="3"/>
  <c r="AN55" i="3"/>
  <c r="AO55" i="3"/>
  <c r="AL56" i="3"/>
  <c r="AN56" i="3"/>
  <c r="AO56" i="3"/>
  <c r="AL57" i="3"/>
  <c r="AN57" i="3"/>
  <c r="AO57" i="3"/>
  <c r="AL58" i="3"/>
  <c r="AN58" i="3"/>
  <c r="AO58" i="3"/>
  <c r="AL60" i="3"/>
  <c r="AN60" i="3"/>
  <c r="AO60" i="3"/>
  <c r="AL61" i="3"/>
  <c r="AN61" i="3"/>
  <c r="AO61" i="3"/>
  <c r="AL62" i="3"/>
  <c r="AN62" i="3"/>
  <c r="AO62" i="3"/>
  <c r="AL63" i="3"/>
  <c r="AN63" i="3"/>
  <c r="AO63" i="3"/>
  <c r="AL66" i="3"/>
  <c r="AM66" i="3"/>
  <c r="AN66" i="3"/>
  <c r="AO66" i="3"/>
  <c r="AP66" i="3"/>
  <c r="AL67" i="3"/>
  <c r="AM67" i="3"/>
  <c r="AN67" i="3"/>
  <c r="AO67" i="3"/>
  <c r="AP67" i="3"/>
  <c r="AL68" i="3"/>
  <c r="AM68" i="3"/>
  <c r="AN68" i="3"/>
  <c r="AO68" i="3"/>
  <c r="AP68" i="3"/>
  <c r="AN6" i="3"/>
  <c r="AO6" i="3"/>
  <c r="AL6" i="3"/>
  <c r="W6" i="3"/>
  <c r="AM6" i="3"/>
  <c r="H63" i="3"/>
  <c r="H62" i="3"/>
  <c r="H61" i="3"/>
  <c r="H60" i="3"/>
  <c r="H58" i="3"/>
  <c r="H57" i="3"/>
  <c r="H56" i="3"/>
  <c r="H53" i="3" s="1"/>
  <c r="H55" i="3"/>
  <c r="H54" i="3"/>
  <c r="H52" i="3"/>
  <c r="H51" i="3"/>
  <c r="H50" i="3"/>
  <c r="H49" i="3"/>
  <c r="H47" i="3"/>
  <c r="H46" i="3"/>
  <c r="H45" i="3"/>
  <c r="H42" i="3"/>
  <c r="H41" i="3"/>
  <c r="AB41" i="3" s="1"/>
  <c r="H40" i="3"/>
  <c r="AB40" i="3" s="1"/>
  <c r="H39" i="3"/>
  <c r="H37" i="3"/>
  <c r="H36" i="3"/>
  <c r="H35" i="3"/>
  <c r="H34" i="3"/>
  <c r="H33" i="3"/>
  <c r="H32" i="3"/>
  <c r="AN31" i="3"/>
  <c r="H27" i="3"/>
  <c r="H26" i="3"/>
  <c r="H25" i="3"/>
  <c r="H24" i="3" s="1"/>
  <c r="H22" i="3"/>
  <c r="H21" i="3"/>
  <c r="H20" i="3"/>
  <c r="H19" i="3"/>
  <c r="H18" i="3"/>
  <c r="H17" i="3" s="1"/>
  <c r="H16" i="3"/>
  <c r="H15" i="3"/>
  <c r="H14" i="3"/>
  <c r="H13" i="3" s="1"/>
  <c r="H12" i="3"/>
  <c r="H11" i="3"/>
  <c r="H10" i="3"/>
  <c r="H9" i="3"/>
  <c r="AB9" i="3" s="1"/>
  <c r="H8" i="3"/>
  <c r="H6" i="3"/>
  <c r="N63" i="3"/>
  <c r="N62" i="3"/>
  <c r="N61" i="3"/>
  <c r="AM61" i="3"/>
  <c r="N60" i="3"/>
  <c r="N58" i="3"/>
  <c r="N57" i="3"/>
  <c r="N56" i="3"/>
  <c r="N55" i="3"/>
  <c r="N54" i="3"/>
  <c r="N52" i="3"/>
  <c r="N51" i="3"/>
  <c r="N50" i="3"/>
  <c r="N49" i="3"/>
  <c r="N47" i="3"/>
  <c r="N46" i="3"/>
  <c r="N45" i="3"/>
  <c r="N42" i="3"/>
  <c r="N41" i="3"/>
  <c r="N40" i="3"/>
  <c r="AM40" i="3"/>
  <c r="N39" i="3"/>
  <c r="N37" i="3"/>
  <c r="N36" i="3"/>
  <c r="N35" i="3"/>
  <c r="N34" i="3"/>
  <c r="N33" i="3"/>
  <c r="N32" i="3"/>
  <c r="N27" i="3"/>
  <c r="AM27" i="3"/>
  <c r="N26" i="3"/>
  <c r="N25" i="3"/>
  <c r="N22" i="3"/>
  <c r="N21" i="3"/>
  <c r="N20" i="3"/>
  <c r="N19" i="3"/>
  <c r="N18" i="3"/>
  <c r="N16" i="3"/>
  <c r="N15" i="3"/>
  <c r="N14" i="3"/>
  <c r="N12" i="3"/>
  <c r="N11" i="3"/>
  <c r="N10" i="3"/>
  <c r="N9" i="3"/>
  <c r="N8" i="3"/>
  <c r="N6" i="3"/>
  <c r="T63" i="3"/>
  <c r="Q63" i="3"/>
  <c r="T62" i="3"/>
  <c r="Q62" i="3"/>
  <c r="T61" i="3"/>
  <c r="Q61" i="3"/>
  <c r="T60" i="3"/>
  <c r="Q60" i="3"/>
  <c r="Q59" i="3" s="1"/>
  <c r="T58" i="3"/>
  <c r="Q58" i="3"/>
  <c r="T57" i="3"/>
  <c r="Q57" i="3"/>
  <c r="T56" i="3"/>
  <c r="Q56" i="3"/>
  <c r="T55" i="3"/>
  <c r="Q55" i="3"/>
  <c r="T54" i="3"/>
  <c r="T53" i="3" s="1"/>
  <c r="Q54" i="3"/>
  <c r="T52" i="3"/>
  <c r="Q52" i="3"/>
  <c r="T51" i="3"/>
  <c r="Q51" i="3"/>
  <c r="T50" i="3"/>
  <c r="Q50" i="3"/>
  <c r="T49" i="3"/>
  <c r="T48" i="3" s="1"/>
  <c r="Q49" i="3"/>
  <c r="T47" i="3"/>
  <c r="Q47" i="3"/>
  <c r="T46" i="3"/>
  <c r="Q46" i="3"/>
  <c r="T45" i="3"/>
  <c r="Q45" i="3"/>
  <c r="Q44" i="3" s="1"/>
  <c r="T42" i="3"/>
  <c r="Q42" i="3"/>
  <c r="T41" i="3"/>
  <c r="Q41" i="3"/>
  <c r="T40" i="3"/>
  <c r="Q40" i="3"/>
  <c r="T39" i="3"/>
  <c r="Q39" i="3"/>
  <c r="Q38" i="3" s="1"/>
  <c r="T37" i="3"/>
  <c r="Q37" i="3"/>
  <c r="T36" i="3"/>
  <c r="Q36" i="3"/>
  <c r="T35" i="3"/>
  <c r="Q35" i="3"/>
  <c r="T34" i="3"/>
  <c r="Q34" i="3"/>
  <c r="T33" i="3"/>
  <c r="Q33" i="3"/>
  <c r="T32" i="3"/>
  <c r="Q32" i="3"/>
  <c r="Q31" i="3" s="1"/>
  <c r="T27" i="3"/>
  <c r="Q27" i="3"/>
  <c r="T26" i="3"/>
  <c r="Q26" i="3"/>
  <c r="T25" i="3"/>
  <c r="T24" i="3" s="1"/>
  <c r="Q25" i="3"/>
  <c r="T22" i="3"/>
  <c r="Q22" i="3"/>
  <c r="T21" i="3"/>
  <c r="Q21" i="3"/>
  <c r="T20" i="3"/>
  <c r="Q20" i="3"/>
  <c r="T19" i="3"/>
  <c r="Q19" i="3"/>
  <c r="T18" i="3"/>
  <c r="Q18" i="3"/>
  <c r="Q17" i="3" s="1"/>
  <c r="T16" i="3"/>
  <c r="Q16" i="3"/>
  <c r="T15" i="3"/>
  <c r="Q15" i="3"/>
  <c r="T14" i="3"/>
  <c r="T13" i="3" s="1"/>
  <c r="Q14" i="3"/>
  <c r="T12" i="3"/>
  <c r="T11" i="3"/>
  <c r="Q11" i="3"/>
  <c r="T10" i="3"/>
  <c r="Q10" i="3"/>
  <c r="T9" i="3"/>
  <c r="Q9" i="3"/>
  <c r="T8" i="3"/>
  <c r="Q8" i="3"/>
  <c r="T6" i="3"/>
  <c r="H40" i="2"/>
  <c r="H39" i="2"/>
  <c r="H38" i="2"/>
  <c r="H37" i="2"/>
  <c r="H36" i="2" s="1"/>
  <c r="H35" i="2"/>
  <c r="H34" i="2"/>
  <c r="H33" i="2"/>
  <c r="AB34" i="3" s="1"/>
  <c r="H32" i="2"/>
  <c r="H31" i="2"/>
  <c r="H25" i="2"/>
  <c r="H24" i="2"/>
  <c r="H20" i="2"/>
  <c r="H19" i="2"/>
  <c r="H18" i="2"/>
  <c r="H17" i="2"/>
  <c r="H15" i="2"/>
  <c r="H14" i="2"/>
  <c r="H13" i="2"/>
  <c r="H10" i="2"/>
  <c r="H9" i="2"/>
  <c r="H7" i="2"/>
  <c r="H5" i="2"/>
  <c r="N40" i="2"/>
  <c r="N39" i="2"/>
  <c r="N38" i="2"/>
  <c r="N37" i="2"/>
  <c r="N35" i="2"/>
  <c r="N34" i="2"/>
  <c r="N33" i="2"/>
  <c r="N32" i="2"/>
  <c r="N31" i="2"/>
  <c r="N25" i="2"/>
  <c r="N24" i="2"/>
  <c r="N20" i="2"/>
  <c r="N19" i="2"/>
  <c r="N18" i="2"/>
  <c r="N17" i="2"/>
  <c r="N16" i="2" s="1"/>
  <c r="N15" i="2"/>
  <c r="N14" i="2"/>
  <c r="N13" i="2"/>
  <c r="N12" i="2" s="1"/>
  <c r="N10" i="2"/>
  <c r="N9" i="2"/>
  <c r="N8" i="2"/>
  <c r="N7" i="2"/>
  <c r="N5" i="2"/>
  <c r="T40" i="2"/>
  <c r="P40" i="2"/>
  <c r="T39" i="2"/>
  <c r="P39" i="2"/>
  <c r="T38" i="2"/>
  <c r="P38" i="2"/>
  <c r="T37" i="2"/>
  <c r="T36" i="2" s="1"/>
  <c r="P37" i="2"/>
  <c r="P36" i="2" s="1"/>
  <c r="T35" i="2"/>
  <c r="P35" i="2"/>
  <c r="T34" i="2"/>
  <c r="P34" i="2"/>
  <c r="T33" i="2"/>
  <c r="P33" i="2"/>
  <c r="T32" i="2"/>
  <c r="P32" i="2"/>
  <c r="T31" i="2"/>
  <c r="P31" i="2"/>
  <c r="T25" i="2"/>
  <c r="P25" i="2"/>
  <c r="T24" i="2"/>
  <c r="P24" i="2"/>
  <c r="P21" i="2"/>
  <c r="T20" i="2"/>
  <c r="P20" i="2"/>
  <c r="T19" i="2"/>
  <c r="P19" i="2"/>
  <c r="T18" i="2"/>
  <c r="P18" i="2"/>
  <c r="T17" i="2"/>
  <c r="P17" i="2"/>
  <c r="P16" i="2" s="1"/>
  <c r="T15" i="2"/>
  <c r="P15" i="2"/>
  <c r="T14" i="2"/>
  <c r="P14" i="2"/>
  <c r="T13" i="2"/>
  <c r="T12" i="2" s="1"/>
  <c r="P13" i="2"/>
  <c r="P11" i="2"/>
  <c r="T10" i="2"/>
  <c r="P10" i="2"/>
  <c r="T9" i="2"/>
  <c r="P9" i="2"/>
  <c r="T8" i="2"/>
  <c r="P8" i="2"/>
  <c r="T7" i="2"/>
  <c r="P7" i="2"/>
  <c r="T5" i="2"/>
  <c r="N7" i="3" l="1"/>
  <c r="AH10" i="3"/>
  <c r="AB8" i="3"/>
  <c r="H64" i="3"/>
  <c r="H6" i="2"/>
  <c r="H22" i="2" s="1"/>
  <c r="Q43" i="3"/>
  <c r="N38" i="3"/>
  <c r="N48" i="3"/>
  <c r="H31" i="3"/>
  <c r="P6" i="2"/>
  <c r="P22" i="2" s="1"/>
  <c r="T16" i="2"/>
  <c r="P30" i="2"/>
  <c r="P41" i="2" s="1"/>
  <c r="P26" i="2" s="1"/>
  <c r="H16" i="2"/>
  <c r="Q7" i="3"/>
  <c r="T17" i="3"/>
  <c r="T23" i="3" s="1"/>
  <c r="T28" i="3" s="1"/>
  <c r="T31" i="3"/>
  <c r="T38" i="3"/>
  <c r="T44" i="3"/>
  <c r="T59" i="3"/>
  <c r="T64" i="3" s="1"/>
  <c r="AH8" i="3"/>
  <c r="N17" i="3"/>
  <c r="N44" i="3"/>
  <c r="N59" i="3"/>
  <c r="H7" i="3"/>
  <c r="AB10" i="3"/>
  <c r="AB42" i="3"/>
  <c r="H48" i="3"/>
  <c r="T6" i="2"/>
  <c r="T22" i="2" s="1"/>
  <c r="T26" i="2" s="1"/>
  <c r="P12" i="2"/>
  <c r="T30" i="2"/>
  <c r="T41" i="2" s="1"/>
  <c r="N6" i="2"/>
  <c r="N36" i="2"/>
  <c r="H12" i="2"/>
  <c r="T7" i="3"/>
  <c r="Q13" i="3"/>
  <c r="Q24" i="3"/>
  <c r="Q48" i="3"/>
  <c r="Q53" i="3"/>
  <c r="Q64" i="3" s="1"/>
  <c r="Q65" i="3" s="1"/>
  <c r="AH9" i="3"/>
  <c r="N13" i="3"/>
  <c r="N24" i="3"/>
  <c r="N53" i="3"/>
  <c r="AB11" i="3"/>
  <c r="H38" i="3"/>
  <c r="H43" i="3" s="1"/>
  <c r="AB39" i="3"/>
  <c r="H44" i="3"/>
  <c r="H59" i="3"/>
  <c r="N31" i="3"/>
  <c r="N43" i="3" s="1"/>
  <c r="AB32" i="3"/>
  <c r="H30" i="2"/>
  <c r="H41" i="2" s="1"/>
  <c r="H26" i="2" s="1"/>
  <c r="N22" i="2"/>
  <c r="N30" i="2"/>
  <c r="N41" i="2" s="1"/>
  <c r="AB35" i="3"/>
  <c r="AG6" i="3"/>
  <c r="AB36" i="3"/>
  <c r="AB33" i="3"/>
  <c r="AP22" i="3"/>
  <c r="AP63" i="3"/>
  <c r="AP45" i="3"/>
  <c r="AP14" i="3"/>
  <c r="AO59" i="3"/>
  <c r="M70" i="3"/>
  <c r="AM32" i="3"/>
  <c r="AM57" i="3"/>
  <c r="AM36" i="3"/>
  <c r="AP49" i="3"/>
  <c r="AP55" i="3"/>
  <c r="AM8" i="3"/>
  <c r="AP18" i="3"/>
  <c r="AM21" i="3"/>
  <c r="AM35" i="3"/>
  <c r="AP9" i="3"/>
  <c r="AP11" i="3"/>
  <c r="AM14" i="3"/>
  <c r="AM16" i="3"/>
  <c r="AM18" i="3"/>
  <c r="AM20" i="3"/>
  <c r="AM22" i="3"/>
  <c r="AM25" i="3"/>
  <c r="AM34" i="3"/>
  <c r="AN38" i="3"/>
  <c r="AM42" i="3"/>
  <c r="AM47" i="3"/>
  <c r="AM49" i="3"/>
  <c r="AM51" i="3"/>
  <c r="AN53" i="3"/>
  <c r="AM55" i="3"/>
  <c r="AN59" i="3"/>
  <c r="AM63" i="3"/>
  <c r="AP6" i="3"/>
  <c r="AP8" i="3"/>
  <c r="AN13" i="3"/>
  <c r="AN17" i="3"/>
  <c r="AM19" i="3"/>
  <c r="AN24" i="3"/>
  <c r="AM26" i="3"/>
  <c r="AM33" i="3"/>
  <c r="AM37" i="3"/>
  <c r="AM39" i="3"/>
  <c r="AM41" i="3"/>
  <c r="AN44" i="3"/>
  <c r="AM46" i="3"/>
  <c r="AN48" i="3"/>
  <c r="AM50" i="3"/>
  <c r="AM52" i="3"/>
  <c r="AM54" i="3"/>
  <c r="AM56" i="3"/>
  <c r="AM58" i="3"/>
  <c r="AM62" i="3"/>
  <c r="AM11" i="3"/>
  <c r="AO13" i="3"/>
  <c r="AP15" i="3"/>
  <c r="AO17" i="3"/>
  <c r="AP19" i="3"/>
  <c r="AP21" i="3"/>
  <c r="AO24" i="3"/>
  <c r="AP26" i="3"/>
  <c r="AO31" i="3"/>
  <c r="AP33" i="3"/>
  <c r="AP35" i="3"/>
  <c r="AP37" i="3"/>
  <c r="AP39" i="3"/>
  <c r="AP41" i="3"/>
  <c r="AO44" i="3"/>
  <c r="AP46" i="3"/>
  <c r="AO48" i="3"/>
  <c r="AP50" i="3"/>
  <c r="AP52" i="3"/>
  <c r="AP56" i="3"/>
  <c r="AP58" i="3"/>
  <c r="AP60" i="3"/>
  <c r="AP62" i="3"/>
  <c r="AM10" i="3"/>
  <c r="AP12" i="3"/>
  <c r="AP16" i="3"/>
  <c r="AP20" i="3"/>
  <c r="AP27" i="3"/>
  <c r="AP32" i="3"/>
  <c r="AP34" i="3"/>
  <c r="AP36" i="3"/>
  <c r="AP40" i="3"/>
  <c r="AP42" i="3"/>
  <c r="AP47" i="3"/>
  <c r="AP51" i="3"/>
  <c r="AP57" i="3"/>
  <c r="AP61" i="3"/>
  <c r="AP54" i="3"/>
  <c r="AO7" i="3"/>
  <c r="AP10" i="3"/>
  <c r="AP24" i="3"/>
  <c r="AO43" i="3"/>
  <c r="AM60" i="3"/>
  <c r="AM15" i="3"/>
  <c r="AN7" i="3"/>
  <c r="AO53" i="3"/>
  <c r="AM45" i="3"/>
  <c r="AP25" i="3"/>
  <c r="AM9" i="3"/>
  <c r="AM59" i="3"/>
  <c r="AN28" i="3"/>
  <c r="AM44" i="3"/>
  <c r="H23" i="3" l="1"/>
  <c r="H28" i="3" s="1"/>
  <c r="AB7" i="3"/>
  <c r="H65" i="3"/>
  <c r="N64" i="3"/>
  <c r="N65" i="3" s="1"/>
  <c r="Q23" i="3"/>
  <c r="Q28" i="3" s="1"/>
  <c r="T43" i="3"/>
  <c r="T65" i="3" s="1"/>
  <c r="N23" i="3"/>
  <c r="N28" i="3" s="1"/>
  <c r="AH7" i="3"/>
  <c r="R23" i="2"/>
  <c r="R27" i="2" s="1"/>
  <c r="G23" i="2"/>
  <c r="G27" i="2" s="1"/>
  <c r="S23" i="2"/>
  <c r="S27" i="2" s="1"/>
  <c r="N26" i="2"/>
  <c r="AP13" i="3"/>
  <c r="AP53" i="3"/>
  <c r="AP44" i="3"/>
  <c r="AM17" i="3"/>
  <c r="AP17" i="3"/>
  <c r="AM13" i="3"/>
  <c r="AM48" i="3"/>
  <c r="AO64" i="3"/>
  <c r="AN43" i="3"/>
  <c r="AP59" i="3"/>
  <c r="AP48" i="3"/>
  <c r="R70" i="3"/>
  <c r="AP31" i="3"/>
  <c r="AN64" i="3"/>
  <c r="AP7" i="3"/>
  <c r="AP38" i="3"/>
  <c r="AN23" i="3"/>
  <c r="AM23" i="3"/>
  <c r="AM24" i="3"/>
  <c r="AO65" i="3"/>
  <c r="AM31" i="3"/>
  <c r="AM53" i="3"/>
  <c r="AM38" i="3"/>
  <c r="AM7" i="3"/>
  <c r="AO28" i="3"/>
  <c r="AO23" i="3"/>
  <c r="AM64" i="3"/>
  <c r="L70" i="3"/>
  <c r="S70" i="3"/>
  <c r="T23" i="2" l="1"/>
  <c r="T27" i="2" s="1"/>
  <c r="N23" i="2"/>
  <c r="N27" i="2" s="1"/>
  <c r="P23" i="2"/>
  <c r="P27" i="2" s="1"/>
  <c r="H23" i="2"/>
  <c r="H27" i="2" s="1"/>
  <c r="M23" i="2"/>
  <c r="M27" i="2" s="1"/>
  <c r="T70" i="3"/>
  <c r="N70" i="3"/>
  <c r="AP64" i="3"/>
  <c r="AM43" i="3"/>
  <c r="AM28" i="3"/>
  <c r="AN65" i="3"/>
  <c r="AP43" i="3"/>
  <c r="F70" i="3"/>
  <c r="G70" i="3"/>
  <c r="AP28" i="3"/>
  <c r="AP23" i="3"/>
  <c r="Q70" i="3"/>
  <c r="G49" i="8"/>
  <c r="E49" i="8"/>
  <c r="I49" i="8"/>
  <c r="I61" i="8" s="1"/>
  <c r="I62" i="8" s="1"/>
  <c r="I19" i="8"/>
  <c r="I27" i="8" s="1"/>
  <c r="I6" i="8"/>
  <c r="Q61" i="8"/>
  <c r="Q27" i="8"/>
  <c r="I36" i="4"/>
  <c r="I37" i="4"/>
  <c r="I38" i="4"/>
  <c r="AP65" i="3" l="1"/>
  <c r="AM65" i="3"/>
  <c r="H70" i="3"/>
  <c r="I86" i="4"/>
  <c r="I87" i="4"/>
  <c r="Q7" i="8" s="1"/>
  <c r="I88" i="4"/>
  <c r="Q8" i="8" s="1"/>
  <c r="I89" i="4"/>
  <c r="Q9" i="8" s="1"/>
  <c r="I90" i="4"/>
  <c r="Q10" i="8" s="1"/>
  <c r="I92" i="4"/>
  <c r="I93" i="4"/>
  <c r="I94" i="4"/>
  <c r="I95" i="4"/>
  <c r="I96" i="4"/>
  <c r="Q41" i="8" s="1"/>
  <c r="I98" i="4"/>
  <c r="I99" i="4"/>
  <c r="I102" i="4"/>
  <c r="I103" i="4"/>
  <c r="I104" i="4"/>
  <c r="I106" i="4"/>
  <c r="I107" i="4"/>
  <c r="I108" i="4"/>
  <c r="I109" i="4"/>
  <c r="I111" i="4"/>
  <c r="I112" i="4"/>
  <c r="I114" i="4"/>
  <c r="I115" i="4"/>
  <c r="I117" i="4"/>
  <c r="I118" i="4"/>
  <c r="I119" i="4"/>
  <c r="I120" i="4"/>
  <c r="I7" i="4"/>
  <c r="I8" i="4"/>
  <c r="I9" i="4"/>
  <c r="I10" i="4"/>
  <c r="I11" i="4"/>
  <c r="I12" i="4"/>
  <c r="I14" i="4"/>
  <c r="I15" i="4"/>
  <c r="I16" i="4"/>
  <c r="I17" i="4"/>
  <c r="I18" i="4"/>
  <c r="I19" i="4"/>
  <c r="I22" i="4"/>
  <c r="I23" i="4"/>
  <c r="I24" i="4"/>
  <c r="I25" i="4"/>
  <c r="I26" i="4"/>
  <c r="I28" i="4"/>
  <c r="I29" i="4"/>
  <c r="I30" i="4"/>
  <c r="I31" i="4"/>
  <c r="I32" i="4"/>
  <c r="I33" i="4"/>
  <c r="I34" i="4"/>
  <c r="I35" i="4"/>
  <c r="I40" i="4"/>
  <c r="I41" i="4"/>
  <c r="I42" i="4"/>
  <c r="I43" i="4"/>
  <c r="I44" i="4"/>
  <c r="I46" i="4"/>
  <c r="I47" i="4"/>
  <c r="I48" i="4"/>
  <c r="I49" i="4"/>
  <c r="I51" i="4"/>
  <c r="I52" i="4"/>
  <c r="I53" i="4"/>
  <c r="I54" i="4"/>
  <c r="I57" i="4"/>
  <c r="I58" i="4"/>
  <c r="I59" i="4"/>
  <c r="I61" i="4"/>
  <c r="I62" i="4"/>
  <c r="I63" i="4"/>
  <c r="I64" i="4"/>
  <c r="I66" i="4"/>
  <c r="I67" i="4"/>
  <c r="I69" i="4"/>
  <c r="I70" i="4"/>
  <c r="I71" i="4"/>
  <c r="I73" i="4"/>
  <c r="I74" i="4"/>
  <c r="I75" i="4"/>
  <c r="I76" i="4"/>
  <c r="J35" i="5"/>
  <c r="J33" i="5"/>
  <c r="H32" i="6"/>
  <c r="J30" i="5"/>
  <c r="H86" i="5"/>
  <c r="J72" i="4"/>
  <c r="J68" i="4"/>
  <c r="J60" i="4"/>
  <c r="J56" i="4"/>
  <c r="J50" i="4"/>
  <c r="J39" i="4"/>
  <c r="J21" i="4"/>
  <c r="J20" i="4"/>
  <c r="J13" i="4"/>
  <c r="I116" i="5"/>
  <c r="I110" i="5"/>
  <c r="I105" i="5"/>
  <c r="I101" i="5"/>
  <c r="I97" i="5"/>
  <c r="I91" i="5"/>
  <c r="J72" i="5"/>
  <c r="I72" i="5"/>
  <c r="J68" i="5"/>
  <c r="I68" i="5"/>
  <c r="I65" i="5"/>
  <c r="J60" i="5"/>
  <c r="I60" i="5"/>
  <c r="J56" i="5"/>
  <c r="I56" i="5"/>
  <c r="J50" i="5"/>
  <c r="I50" i="5"/>
  <c r="I45" i="5"/>
  <c r="I27" i="5"/>
  <c r="J21" i="5"/>
  <c r="J20" i="5" s="1"/>
  <c r="I21" i="5"/>
  <c r="I20" i="5"/>
  <c r="J13" i="5"/>
  <c r="I13" i="5"/>
  <c r="I6" i="5"/>
  <c r="I116" i="6"/>
  <c r="I110" i="6"/>
  <c r="I105" i="6"/>
  <c r="I122" i="6" s="1"/>
  <c r="J98" i="6"/>
  <c r="I97" i="6"/>
  <c r="I100" i="6" s="1"/>
  <c r="J92" i="6"/>
  <c r="J91" i="6" s="1"/>
  <c r="J90" i="6"/>
  <c r="J88" i="6"/>
  <c r="J87" i="6"/>
  <c r="J86" i="6"/>
  <c r="J72" i="6"/>
  <c r="I72" i="6"/>
  <c r="J68" i="6"/>
  <c r="I68" i="6"/>
  <c r="J66" i="6"/>
  <c r="I65" i="6"/>
  <c r="J60" i="6"/>
  <c r="I60" i="6"/>
  <c r="J56" i="6"/>
  <c r="I56" i="6"/>
  <c r="J50" i="6"/>
  <c r="I50" i="6"/>
  <c r="I45" i="6"/>
  <c r="J39" i="6"/>
  <c r="I39" i="6"/>
  <c r="J33" i="6"/>
  <c r="J32" i="6"/>
  <c r="J29" i="6"/>
  <c r="I27" i="6"/>
  <c r="J21" i="6"/>
  <c r="J20" i="6" s="1"/>
  <c r="I21" i="6"/>
  <c r="I20" i="6"/>
  <c r="J13" i="6"/>
  <c r="I13" i="6"/>
  <c r="J11" i="6"/>
  <c r="I6" i="6"/>
  <c r="I116" i="7"/>
  <c r="I110" i="7"/>
  <c r="I105" i="7"/>
  <c r="I101" i="7"/>
  <c r="I97" i="7"/>
  <c r="I91" i="7"/>
  <c r="I85" i="7"/>
  <c r="I72" i="7"/>
  <c r="I68" i="7"/>
  <c r="I65" i="7"/>
  <c r="I60" i="7"/>
  <c r="I56" i="7"/>
  <c r="I50" i="7"/>
  <c r="I45" i="7"/>
  <c r="I39" i="7"/>
  <c r="I27" i="7"/>
  <c r="I21" i="7"/>
  <c r="I20" i="7" s="1"/>
  <c r="I13" i="7"/>
  <c r="I6" i="7"/>
  <c r="I65" i="4" l="1"/>
  <c r="I21" i="4"/>
  <c r="I50" i="4"/>
  <c r="I78" i="6"/>
  <c r="I128" i="6" s="1"/>
  <c r="J85" i="6"/>
  <c r="I60" i="4"/>
  <c r="I45" i="4"/>
  <c r="I10" i="8" s="1"/>
  <c r="I122" i="7"/>
  <c r="I97" i="4"/>
  <c r="Q11" i="8" s="1"/>
  <c r="I20" i="4"/>
  <c r="I9" i="8" s="1"/>
  <c r="I78" i="5"/>
  <c r="I27" i="4"/>
  <c r="I12" i="8" s="1"/>
  <c r="I91" i="4"/>
  <c r="Q37" i="8"/>
  <c r="Q48" i="8" s="1"/>
  <c r="I68" i="4"/>
  <c r="I13" i="4"/>
  <c r="I110" i="4"/>
  <c r="I101" i="4"/>
  <c r="I85" i="4"/>
  <c r="Q6" i="8"/>
  <c r="Q18" i="8" s="1"/>
  <c r="I55" i="5"/>
  <c r="I122" i="5"/>
  <c r="I39" i="4"/>
  <c r="I72" i="4"/>
  <c r="I56" i="4"/>
  <c r="I6" i="4"/>
  <c r="I7" i="8" s="1"/>
  <c r="I116" i="4"/>
  <c r="I105" i="4"/>
  <c r="I100" i="5"/>
  <c r="I55" i="6"/>
  <c r="I123" i="6"/>
  <c r="I55" i="7"/>
  <c r="I78" i="7"/>
  <c r="I100" i="7"/>
  <c r="I123" i="7"/>
  <c r="I79" i="5" l="1"/>
  <c r="I79" i="7"/>
  <c r="I78" i="4"/>
  <c r="I100" i="4"/>
  <c r="I128" i="7"/>
  <c r="I127" i="6"/>
  <c r="I18" i="8"/>
  <c r="I29" i="8" s="1"/>
  <c r="I123" i="5"/>
  <c r="I122" i="4"/>
  <c r="I55" i="4"/>
  <c r="I28" i="8"/>
  <c r="I65" i="8" s="1"/>
  <c r="Q28" i="8"/>
  <c r="I63" i="8"/>
  <c r="Q62" i="8"/>
  <c r="Q63" i="8"/>
  <c r="I128" i="5"/>
  <c r="I79" i="6"/>
  <c r="I127" i="5"/>
  <c r="I127" i="7"/>
  <c r="Q29" i="8" l="1"/>
  <c r="Q30" i="8"/>
  <c r="I127" i="4"/>
  <c r="I128" i="4"/>
  <c r="I79" i="4"/>
  <c r="I123" i="4"/>
  <c r="I30" i="8"/>
  <c r="I64" i="8"/>
  <c r="Q64" i="8"/>
  <c r="Q65" i="8"/>
  <c r="H72" i="5"/>
  <c r="H68" i="5"/>
  <c r="H21" i="5"/>
  <c r="H120" i="6"/>
  <c r="H119" i="6"/>
  <c r="H118" i="6"/>
  <c r="H117" i="6"/>
  <c r="H115" i="6"/>
  <c r="H114" i="6"/>
  <c r="H113" i="6"/>
  <c r="H112" i="6"/>
  <c r="H111" i="6"/>
  <c r="H109" i="6"/>
  <c r="H108" i="6"/>
  <c r="H107" i="6"/>
  <c r="H106" i="6"/>
  <c r="H104" i="6"/>
  <c r="H103" i="6"/>
  <c r="H102" i="6"/>
  <c r="H99" i="6"/>
  <c r="H98" i="6"/>
  <c r="H96" i="6"/>
  <c r="H95" i="6"/>
  <c r="H94" i="6"/>
  <c r="H93" i="6"/>
  <c r="H92" i="6"/>
  <c r="H90" i="6"/>
  <c r="H89" i="6"/>
  <c r="H88" i="6"/>
  <c r="H87" i="6"/>
  <c r="H86" i="6"/>
  <c r="H72" i="6"/>
  <c r="H68" i="6"/>
  <c r="H67" i="6"/>
  <c r="H66" i="6"/>
  <c r="H64" i="6"/>
  <c r="H63" i="6"/>
  <c r="H62" i="6"/>
  <c r="H61" i="6"/>
  <c r="H59" i="6"/>
  <c r="H58" i="6"/>
  <c r="H57" i="6"/>
  <c r="H54" i="6"/>
  <c r="H53" i="6"/>
  <c r="H52" i="6"/>
  <c r="H51" i="6"/>
  <c r="H49" i="6"/>
  <c r="H48" i="6"/>
  <c r="H47" i="6"/>
  <c r="H46" i="6"/>
  <c r="H44" i="6"/>
  <c r="H43" i="6"/>
  <c r="H42" i="6"/>
  <c r="H41" i="6"/>
  <c r="H40" i="6"/>
  <c r="H38" i="6"/>
  <c r="H37" i="6"/>
  <c r="H36" i="6"/>
  <c r="H35" i="6"/>
  <c r="H34" i="6"/>
  <c r="H33" i="6"/>
  <c r="H31" i="6"/>
  <c r="H30" i="6"/>
  <c r="H29" i="6"/>
  <c r="H28" i="6"/>
  <c r="H21" i="6"/>
  <c r="H20" i="6" s="1"/>
  <c r="H19" i="6"/>
  <c r="H18" i="6"/>
  <c r="H17" i="6"/>
  <c r="H16" i="6"/>
  <c r="H15" i="6"/>
  <c r="H14" i="6"/>
  <c r="H12" i="6"/>
  <c r="H11" i="6"/>
  <c r="H10" i="6"/>
  <c r="H9" i="6"/>
  <c r="H8" i="6"/>
  <c r="H7" i="6"/>
  <c r="H120" i="7"/>
  <c r="H119" i="7"/>
  <c r="H118" i="7"/>
  <c r="H117" i="7"/>
  <c r="H115" i="7"/>
  <c r="H114" i="7"/>
  <c r="H113" i="7"/>
  <c r="H112" i="7"/>
  <c r="H111" i="7"/>
  <c r="H109" i="7"/>
  <c r="H108" i="7"/>
  <c r="H107" i="7"/>
  <c r="H105" i="7" s="1"/>
  <c r="H106" i="7"/>
  <c r="H104" i="7"/>
  <c r="H103" i="7"/>
  <c r="H101" i="7" s="1"/>
  <c r="H102" i="7"/>
  <c r="H99" i="7"/>
  <c r="H98" i="7"/>
  <c r="H97" i="7" s="1"/>
  <c r="H96" i="7"/>
  <c r="H95" i="7"/>
  <c r="H94" i="7"/>
  <c r="H93" i="7"/>
  <c r="H92" i="7"/>
  <c r="H90" i="7"/>
  <c r="H89" i="7"/>
  <c r="H88" i="7"/>
  <c r="H87" i="7"/>
  <c r="H86" i="7"/>
  <c r="H72" i="7"/>
  <c r="H68" i="7"/>
  <c r="H67" i="7"/>
  <c r="H66" i="7"/>
  <c r="H65" i="7"/>
  <c r="H64" i="7"/>
  <c r="H63" i="7"/>
  <c r="H62" i="7"/>
  <c r="H61" i="7"/>
  <c r="H60" i="7" s="1"/>
  <c r="H59" i="7"/>
  <c r="H58" i="7"/>
  <c r="H57" i="7"/>
  <c r="H56" i="7" s="1"/>
  <c r="H78" i="7" s="1"/>
  <c r="H54" i="7"/>
  <c r="H53" i="7"/>
  <c r="H52" i="7"/>
  <c r="H51" i="7"/>
  <c r="H49" i="7"/>
  <c r="H48" i="7"/>
  <c r="H47" i="7"/>
  <c r="H46" i="7"/>
  <c r="H44" i="7"/>
  <c r="H43" i="7"/>
  <c r="H42" i="7"/>
  <c r="H41" i="7"/>
  <c r="H40" i="7"/>
  <c r="H38" i="7"/>
  <c r="H37" i="7"/>
  <c r="H36" i="7"/>
  <c r="H35" i="7"/>
  <c r="H34" i="7"/>
  <c r="H33" i="7"/>
  <c r="H32" i="7"/>
  <c r="H31" i="7"/>
  <c r="H30" i="7"/>
  <c r="H29" i="7"/>
  <c r="H28" i="7"/>
  <c r="H21" i="7"/>
  <c r="H20" i="7"/>
  <c r="H19" i="7"/>
  <c r="H18" i="7"/>
  <c r="H17" i="7"/>
  <c r="H16" i="7"/>
  <c r="H15" i="7"/>
  <c r="H14" i="7"/>
  <c r="H12" i="7"/>
  <c r="H11" i="7"/>
  <c r="H10" i="7"/>
  <c r="H9" i="7"/>
  <c r="H8" i="7"/>
  <c r="H7" i="7"/>
  <c r="H85" i="7" l="1"/>
  <c r="H27" i="7"/>
  <c r="H20" i="5"/>
  <c r="H21" i="4"/>
  <c r="H20" i="4" s="1"/>
  <c r="H9" i="8" s="1"/>
  <c r="H6" i="6"/>
  <c r="H56" i="6"/>
  <c r="H91" i="6"/>
  <c r="H27" i="6"/>
  <c r="H97" i="6"/>
  <c r="H60" i="6"/>
  <c r="H65" i="6"/>
  <c r="H85" i="6"/>
  <c r="H100" i="6" s="1"/>
  <c r="H86" i="4"/>
  <c r="P6" i="8" s="1"/>
  <c r="H101" i="6"/>
  <c r="H13" i="7"/>
  <c r="H50" i="7"/>
  <c r="H6" i="7"/>
  <c r="H45" i="7"/>
  <c r="H91" i="7"/>
  <c r="H100" i="7" s="1"/>
  <c r="H116" i="7"/>
  <c r="H122" i="7" s="1"/>
  <c r="H128" i="7" s="1"/>
  <c r="H39" i="7"/>
  <c r="H110" i="7"/>
  <c r="H105" i="6"/>
  <c r="H45" i="6"/>
  <c r="H50" i="6"/>
  <c r="H13" i="6"/>
  <c r="H110" i="6"/>
  <c r="H39" i="6"/>
  <c r="H116" i="6"/>
  <c r="H55" i="6" l="1"/>
  <c r="H55" i="7"/>
  <c r="H79" i="7" s="1"/>
  <c r="H122" i="6"/>
  <c r="H123" i="6" s="1"/>
  <c r="H78" i="6"/>
  <c r="H128" i="6" s="1"/>
  <c r="H127" i="6"/>
  <c r="H123" i="7"/>
  <c r="H127" i="7"/>
  <c r="H79" i="6" l="1"/>
  <c r="C18" i="13"/>
  <c r="D18" i="13"/>
  <c r="E18" i="13"/>
  <c r="X25" i="3"/>
  <c r="W12" i="3"/>
  <c r="X12" i="3"/>
  <c r="W14" i="3"/>
  <c r="X14" i="3"/>
  <c r="W15" i="3"/>
  <c r="X15" i="3"/>
  <c r="W16" i="3"/>
  <c r="X16" i="3"/>
  <c r="X6" i="3"/>
  <c r="Y6" i="3"/>
  <c r="W32" i="3"/>
  <c r="W33" i="3"/>
  <c r="W34" i="3"/>
  <c r="W35" i="3"/>
  <c r="W36" i="3"/>
  <c r="D65" i="14" l="1"/>
  <c r="D81" i="14" s="1"/>
  <c r="E65" i="14"/>
  <c r="D58" i="14"/>
  <c r="D51" i="14"/>
  <c r="D64" i="14" s="1"/>
  <c r="D35" i="14"/>
  <c r="D44" i="14" s="1"/>
  <c r="D21" i="14"/>
  <c r="D9" i="14"/>
  <c r="D29" i="14" s="1"/>
  <c r="B8" i="15"/>
  <c r="B9" i="15"/>
  <c r="B10" i="15"/>
  <c r="B11" i="15"/>
  <c r="B12" i="15"/>
  <c r="B13" i="15"/>
  <c r="B15" i="15"/>
  <c r="B16" i="15"/>
  <c r="B17" i="15"/>
  <c r="B18" i="15"/>
  <c r="B19" i="15"/>
  <c r="D45" i="14" l="1"/>
  <c r="D82" i="14"/>
  <c r="B20" i="15"/>
  <c r="B14" i="15"/>
  <c r="E5" i="12" l="1"/>
  <c r="C91" i="5" l="1"/>
  <c r="U7" i="2" l="1"/>
  <c r="O8" i="11" l="1"/>
  <c r="E19" i="14" l="1"/>
  <c r="Y25" i="3" l="1"/>
  <c r="Z25" i="3"/>
  <c r="AA25" i="3"/>
  <c r="AB25" i="3"/>
  <c r="W25" i="3"/>
  <c r="Z6" i="3" l="1"/>
  <c r="AA6" i="3"/>
  <c r="AB6" i="3"/>
  <c r="W39" i="3"/>
  <c r="U37" i="2" l="1"/>
  <c r="H12" i="13" l="1"/>
  <c r="I12" i="13" s="1"/>
  <c r="J12" i="13" s="1"/>
  <c r="H21" i="13"/>
  <c r="I21" i="13" s="1"/>
  <c r="J21" i="13" s="1"/>
  <c r="G5" i="13"/>
  <c r="S7" i="11"/>
  <c r="E6" i="14" l="1"/>
  <c r="E74" i="14"/>
  <c r="E69" i="14"/>
  <c r="E81" i="14" s="1"/>
  <c r="E49" i="14"/>
  <c r="E38" i="14"/>
  <c r="E30" i="14"/>
  <c r="E3" i="14"/>
  <c r="E48" i="14" s="1"/>
  <c r="N26" i="11"/>
  <c r="M26" i="11"/>
  <c r="L26" i="11"/>
  <c r="K26" i="11"/>
  <c r="J26" i="11"/>
  <c r="I26" i="11"/>
  <c r="H26" i="11"/>
  <c r="G26" i="11"/>
  <c r="F26" i="11"/>
  <c r="E26" i="11"/>
  <c r="D26" i="11"/>
  <c r="C26" i="11"/>
  <c r="O25" i="11"/>
  <c r="O24" i="11"/>
  <c r="O23" i="11"/>
  <c r="O22" i="11"/>
  <c r="O21" i="11"/>
  <c r="O20" i="11"/>
  <c r="O19" i="11"/>
  <c r="O18" i="11"/>
  <c r="O17" i="11"/>
  <c r="O16" i="11"/>
  <c r="O15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O12" i="11"/>
  <c r="O11" i="11"/>
  <c r="O10" i="11"/>
  <c r="O9" i="11"/>
  <c r="O7" i="11"/>
  <c r="O6" i="11"/>
  <c r="O5" i="11"/>
  <c r="O2" i="11"/>
  <c r="K5" i="12"/>
  <c r="L5" i="12"/>
  <c r="J5" i="12"/>
  <c r="AR32" i="3"/>
  <c r="AT32" i="3"/>
  <c r="AU32" i="3"/>
  <c r="C31" i="3"/>
  <c r="AL31" i="3" s="1"/>
  <c r="E21" i="13"/>
  <c r="E25" i="13" s="1"/>
  <c r="E27" i="13" s="1"/>
  <c r="D21" i="13"/>
  <c r="D25" i="13" s="1"/>
  <c r="D27" i="13" s="1"/>
  <c r="C21" i="13"/>
  <c r="C25" i="13" s="1"/>
  <c r="C27" i="13" s="1"/>
  <c r="E12" i="13"/>
  <c r="D12" i="13"/>
  <c r="C12" i="13"/>
  <c r="U43" i="2"/>
  <c r="C13" i="13" l="1"/>
  <c r="E13" i="13"/>
  <c r="E14" i="13" s="1"/>
  <c r="J15" i="13" s="1"/>
  <c r="D13" i="13"/>
  <c r="D14" i="13" s="1"/>
  <c r="I15" i="13" s="1"/>
  <c r="K7" i="12"/>
  <c r="J7" i="12"/>
  <c r="C14" i="13"/>
  <c r="H15" i="13" s="1"/>
  <c r="L7" i="12"/>
  <c r="D27" i="11"/>
  <c r="H27" i="11"/>
  <c r="N27" i="11"/>
  <c r="L27" i="11"/>
  <c r="J27" i="11"/>
  <c r="F27" i="11"/>
  <c r="O26" i="11"/>
  <c r="E27" i="11"/>
  <c r="G27" i="11"/>
  <c r="I27" i="11"/>
  <c r="K27" i="11"/>
  <c r="M27" i="11"/>
  <c r="O13" i="11"/>
  <c r="C27" i="11"/>
  <c r="M5" i="12"/>
  <c r="M7" i="12" s="1"/>
  <c r="C7" i="12"/>
  <c r="D7" i="12"/>
  <c r="F7" i="12"/>
  <c r="G7" i="12"/>
  <c r="H7" i="12"/>
  <c r="B7" i="12"/>
  <c r="I5" i="12"/>
  <c r="I7" i="12" s="1"/>
  <c r="E7" i="12"/>
  <c r="O27" i="11" l="1"/>
  <c r="C6" i="8" l="1"/>
  <c r="C30" i="2"/>
  <c r="U40" i="2"/>
  <c r="U39" i="2"/>
  <c r="U38" i="2"/>
  <c r="U35" i="2"/>
  <c r="U34" i="2"/>
  <c r="U33" i="2"/>
  <c r="U32" i="2"/>
  <c r="U31" i="2"/>
  <c r="U25" i="2"/>
  <c r="U24" i="2"/>
  <c r="U21" i="2"/>
  <c r="U20" i="2"/>
  <c r="U19" i="2"/>
  <c r="U18" i="2"/>
  <c r="U17" i="2"/>
  <c r="U15" i="2"/>
  <c r="U14" i="2"/>
  <c r="U13" i="2"/>
  <c r="U12" i="2" s="1"/>
  <c r="U11" i="2"/>
  <c r="U10" i="2"/>
  <c r="U9" i="2"/>
  <c r="U8" i="2"/>
  <c r="U6" i="2" s="1"/>
  <c r="U5" i="2"/>
  <c r="AV32" i="3"/>
  <c r="AQ32" i="3"/>
  <c r="AS32" i="3"/>
  <c r="H55" i="8"/>
  <c r="H49" i="8"/>
  <c r="H61" i="8" s="1"/>
  <c r="H24" i="8"/>
  <c r="H27" i="8" s="1"/>
  <c r="G55" i="8"/>
  <c r="G61" i="8" s="1"/>
  <c r="G24" i="8"/>
  <c r="G27" i="8" s="1"/>
  <c r="F55" i="8"/>
  <c r="F49" i="8"/>
  <c r="F24" i="8"/>
  <c r="F27" i="8" s="1"/>
  <c r="E55" i="8"/>
  <c r="E61" i="8" s="1"/>
  <c r="E24" i="8"/>
  <c r="E27" i="8" s="1"/>
  <c r="G116" i="7"/>
  <c r="F116" i="7"/>
  <c r="E116" i="7" s="1"/>
  <c r="G110" i="7"/>
  <c r="F110" i="7"/>
  <c r="E110" i="7" s="1"/>
  <c r="G105" i="7"/>
  <c r="F105" i="7"/>
  <c r="E105" i="7" s="1"/>
  <c r="E122" i="7" s="1"/>
  <c r="E123" i="7" s="1"/>
  <c r="G101" i="7"/>
  <c r="F101" i="7"/>
  <c r="G97" i="7"/>
  <c r="F97" i="7"/>
  <c r="G91" i="7"/>
  <c r="F91" i="7"/>
  <c r="G85" i="7"/>
  <c r="G100" i="7" s="1"/>
  <c r="F85" i="7"/>
  <c r="G72" i="7"/>
  <c r="F72" i="7"/>
  <c r="E72" i="7" s="1"/>
  <c r="G68" i="7"/>
  <c r="F68" i="7"/>
  <c r="E68" i="7" s="1"/>
  <c r="G65" i="7"/>
  <c r="F65" i="7"/>
  <c r="J128" i="7" s="1"/>
  <c r="G60" i="7"/>
  <c r="F60" i="7"/>
  <c r="E60" i="7" s="1"/>
  <c r="E78" i="7" s="1"/>
  <c r="E128" i="7" s="1"/>
  <c r="G56" i="7"/>
  <c r="F56" i="7"/>
  <c r="G50" i="7"/>
  <c r="F50" i="7"/>
  <c r="E50" i="7" s="1"/>
  <c r="G45" i="7"/>
  <c r="F45" i="7"/>
  <c r="E45" i="7" s="1"/>
  <c r="G39" i="7"/>
  <c r="F39" i="7"/>
  <c r="E39" i="7" s="1"/>
  <c r="G27" i="7"/>
  <c r="F27" i="7"/>
  <c r="G21" i="7"/>
  <c r="G20" i="7" s="1"/>
  <c r="F21" i="7"/>
  <c r="G13" i="7"/>
  <c r="F13" i="7"/>
  <c r="G6" i="7"/>
  <c r="F6" i="7"/>
  <c r="G116" i="6"/>
  <c r="G110" i="6"/>
  <c r="G105" i="6"/>
  <c r="J97" i="6"/>
  <c r="J100" i="6" s="1"/>
  <c r="G72" i="6"/>
  <c r="G68" i="6"/>
  <c r="J65" i="6"/>
  <c r="J78" i="6" s="1"/>
  <c r="J128" i="6" s="1"/>
  <c r="G60" i="6"/>
  <c r="G78" i="6" s="1"/>
  <c r="G50" i="6"/>
  <c r="G39" i="6"/>
  <c r="J27" i="6"/>
  <c r="G21" i="6"/>
  <c r="G20" i="6" s="1"/>
  <c r="G13" i="6"/>
  <c r="J6" i="6"/>
  <c r="G116" i="5"/>
  <c r="G110" i="5"/>
  <c r="G105" i="5"/>
  <c r="G72" i="5"/>
  <c r="G68" i="5"/>
  <c r="G60" i="5"/>
  <c r="G78" i="5" s="1"/>
  <c r="G50" i="5"/>
  <c r="G21" i="5"/>
  <c r="G39" i="8"/>
  <c r="G37" i="8"/>
  <c r="C110" i="6"/>
  <c r="C110" i="5"/>
  <c r="C120" i="4"/>
  <c r="C119" i="4"/>
  <c r="C118" i="4"/>
  <c r="C117" i="4"/>
  <c r="C115" i="4"/>
  <c r="C114" i="4"/>
  <c r="C112" i="4"/>
  <c r="C111" i="4"/>
  <c r="C109" i="4"/>
  <c r="C108" i="4"/>
  <c r="C107" i="4"/>
  <c r="C106" i="4"/>
  <c r="C104" i="4"/>
  <c r="C103" i="4"/>
  <c r="C102" i="4"/>
  <c r="C99" i="4"/>
  <c r="C98" i="4"/>
  <c r="C96" i="4"/>
  <c r="K41" i="8" s="1"/>
  <c r="C95" i="4"/>
  <c r="C94" i="4"/>
  <c r="C93" i="4"/>
  <c r="C92" i="4"/>
  <c r="C90" i="4"/>
  <c r="Q19" i="11" s="1"/>
  <c r="C89" i="4"/>
  <c r="Q18" i="11" s="1"/>
  <c r="C88" i="4"/>
  <c r="Q17" i="11" s="1"/>
  <c r="S17" i="11" s="1"/>
  <c r="C87" i="4"/>
  <c r="Q16" i="11" s="1"/>
  <c r="S16" i="11" s="1"/>
  <c r="C86" i="4"/>
  <c r="Q15" i="11" s="1"/>
  <c r="C76" i="4"/>
  <c r="C75" i="4"/>
  <c r="C74" i="4"/>
  <c r="C73" i="4"/>
  <c r="C71" i="4"/>
  <c r="C70" i="4"/>
  <c r="C69" i="4"/>
  <c r="C67" i="4"/>
  <c r="E37" i="14" s="1"/>
  <c r="C66" i="4"/>
  <c r="C64" i="4"/>
  <c r="C63" i="4"/>
  <c r="C62" i="4"/>
  <c r="C61" i="4"/>
  <c r="C59" i="4"/>
  <c r="C58" i="4"/>
  <c r="C57" i="4"/>
  <c r="C54" i="4"/>
  <c r="C53" i="4"/>
  <c r="C52" i="4"/>
  <c r="C51" i="4"/>
  <c r="C49" i="4"/>
  <c r="C48" i="4"/>
  <c r="C47" i="4"/>
  <c r="C46" i="4"/>
  <c r="C44" i="4"/>
  <c r="E26" i="14" s="1"/>
  <c r="C43" i="4"/>
  <c r="E25" i="14" s="1"/>
  <c r="C42" i="4"/>
  <c r="E24" i="14" s="1"/>
  <c r="C41" i="4"/>
  <c r="E23" i="14" s="1"/>
  <c r="C40" i="4"/>
  <c r="E22" i="14" s="1"/>
  <c r="C38" i="4"/>
  <c r="E20" i="14" s="1"/>
  <c r="C36" i="4"/>
  <c r="E18" i="14" s="1"/>
  <c r="C35" i="4"/>
  <c r="E17" i="14" s="1"/>
  <c r="C34" i="4"/>
  <c r="E16" i="14" s="1"/>
  <c r="C33" i="4"/>
  <c r="E15" i="14" s="1"/>
  <c r="C32" i="4"/>
  <c r="E14" i="14" s="1"/>
  <c r="C31" i="4"/>
  <c r="E13" i="14" s="1"/>
  <c r="C30" i="4"/>
  <c r="E12" i="14" s="1"/>
  <c r="C29" i="4"/>
  <c r="E11" i="14" s="1"/>
  <c r="C28" i="4"/>
  <c r="E10" i="14" s="1"/>
  <c r="C26" i="4"/>
  <c r="Q5" i="11" s="1"/>
  <c r="C25" i="4"/>
  <c r="C24" i="4"/>
  <c r="C23" i="4"/>
  <c r="C22" i="4"/>
  <c r="C19" i="4"/>
  <c r="C18" i="4"/>
  <c r="C17" i="4"/>
  <c r="C16" i="4"/>
  <c r="C15" i="4"/>
  <c r="C14" i="4"/>
  <c r="C12" i="4"/>
  <c r="C11" i="4"/>
  <c r="C10" i="4"/>
  <c r="C9" i="4"/>
  <c r="C8" i="4"/>
  <c r="C7" i="4"/>
  <c r="K61" i="8"/>
  <c r="C55" i="8"/>
  <c r="K27" i="8"/>
  <c r="C24" i="8"/>
  <c r="C116" i="7"/>
  <c r="C110" i="7"/>
  <c r="C105" i="7"/>
  <c r="C101" i="7"/>
  <c r="C97" i="7"/>
  <c r="C85" i="7"/>
  <c r="C72" i="7"/>
  <c r="C68" i="7"/>
  <c r="C65" i="7"/>
  <c r="C60" i="7"/>
  <c r="C56" i="7"/>
  <c r="C50" i="7"/>
  <c r="C45" i="7"/>
  <c r="C39" i="7"/>
  <c r="C27" i="7"/>
  <c r="C21" i="7"/>
  <c r="C20" i="7" s="1"/>
  <c r="C13" i="7"/>
  <c r="C6" i="7"/>
  <c r="C116" i="6"/>
  <c r="C105" i="6"/>
  <c r="C101" i="6"/>
  <c r="C97" i="6"/>
  <c r="C91" i="6"/>
  <c r="C85" i="6"/>
  <c r="C72" i="6"/>
  <c r="C68" i="6"/>
  <c r="C65" i="6"/>
  <c r="C60" i="6"/>
  <c r="C56" i="6"/>
  <c r="C50" i="6"/>
  <c r="C45" i="6"/>
  <c r="C39" i="6"/>
  <c r="C27" i="6"/>
  <c r="C21" i="6"/>
  <c r="C20" i="6" s="1"/>
  <c r="C13" i="6"/>
  <c r="C6" i="6"/>
  <c r="C116" i="5"/>
  <c r="C105" i="5"/>
  <c r="C101" i="5"/>
  <c r="C97" i="5"/>
  <c r="C85" i="5"/>
  <c r="C72" i="5"/>
  <c r="C68" i="5"/>
  <c r="C65" i="5"/>
  <c r="C60" i="5"/>
  <c r="C56" i="5"/>
  <c r="C50" i="5"/>
  <c r="C45" i="5"/>
  <c r="C39" i="5"/>
  <c r="C27" i="5"/>
  <c r="C21" i="5"/>
  <c r="C20" i="5" s="1"/>
  <c r="C13" i="5"/>
  <c r="C6" i="5"/>
  <c r="C53" i="3"/>
  <c r="C59" i="3"/>
  <c r="AL59" i="3" s="1"/>
  <c r="C48" i="3"/>
  <c r="C44" i="3"/>
  <c r="AL44" i="3" s="1"/>
  <c r="C38" i="3"/>
  <c r="C17" i="3"/>
  <c r="AL17" i="3" s="1"/>
  <c r="C13" i="3"/>
  <c r="AL13" i="3" s="1"/>
  <c r="C7" i="3"/>
  <c r="F20" i="7" l="1"/>
  <c r="E20" i="7" s="1"/>
  <c r="E55" i="7" s="1"/>
  <c r="F21" i="4"/>
  <c r="F20" i="4" s="1"/>
  <c r="E21" i="7"/>
  <c r="E21" i="4" s="1"/>
  <c r="E20" i="4" s="1"/>
  <c r="G62" i="8"/>
  <c r="G122" i="6"/>
  <c r="G123" i="6" s="1"/>
  <c r="F61" i="8"/>
  <c r="G21" i="4"/>
  <c r="G20" i="4" s="1"/>
  <c r="U30" i="2"/>
  <c r="G122" i="5"/>
  <c r="G123" i="5" s="1"/>
  <c r="G55" i="6"/>
  <c r="U16" i="2"/>
  <c r="U22" i="2" s="1"/>
  <c r="U36" i="2"/>
  <c r="AL7" i="3"/>
  <c r="C43" i="3"/>
  <c r="AL38" i="3"/>
  <c r="AL48" i="3"/>
  <c r="AL53" i="3"/>
  <c r="F100" i="7"/>
  <c r="F78" i="7"/>
  <c r="F122" i="7"/>
  <c r="G78" i="7"/>
  <c r="G20" i="5"/>
  <c r="G55" i="5" s="1"/>
  <c r="G79" i="5" s="1"/>
  <c r="S15" i="11"/>
  <c r="Q20" i="11"/>
  <c r="G22" i="13"/>
  <c r="H22" i="13" s="1"/>
  <c r="I22" i="13" s="1"/>
  <c r="J22" i="13" s="1"/>
  <c r="K37" i="8"/>
  <c r="K48" i="8" s="1"/>
  <c r="K62" i="8" s="1"/>
  <c r="E36" i="14"/>
  <c r="Q12" i="11"/>
  <c r="E9" i="14"/>
  <c r="K7" i="8"/>
  <c r="E53" i="14"/>
  <c r="E55" i="14"/>
  <c r="K9" i="8"/>
  <c r="E59" i="14"/>
  <c r="E58" i="14" s="1"/>
  <c r="K6" i="8"/>
  <c r="E52" i="14"/>
  <c r="E56" i="14"/>
  <c r="K10" i="8"/>
  <c r="E21" i="14"/>
  <c r="K8" i="8"/>
  <c r="E54" i="14"/>
  <c r="F55" i="7"/>
  <c r="C61" i="8"/>
  <c r="C21" i="4"/>
  <c r="C20" i="4" s="1"/>
  <c r="C9" i="8" s="1"/>
  <c r="G55" i="7"/>
  <c r="G127" i="7" s="1"/>
  <c r="G122" i="7"/>
  <c r="C64" i="3"/>
  <c r="G48" i="8"/>
  <c r="C100" i="6"/>
  <c r="C6" i="4"/>
  <c r="G6" i="13" s="1"/>
  <c r="C60" i="4"/>
  <c r="C105" i="4"/>
  <c r="C39" i="4"/>
  <c r="C50" i="4"/>
  <c r="C116" i="4"/>
  <c r="C91" i="4"/>
  <c r="C68" i="4"/>
  <c r="C97" i="4"/>
  <c r="Q23" i="11" s="1"/>
  <c r="C85" i="4"/>
  <c r="C65" i="4"/>
  <c r="C110" i="4"/>
  <c r="C13" i="4"/>
  <c r="G7" i="13" s="1"/>
  <c r="H7" i="13" s="1"/>
  <c r="I7" i="13" s="1"/>
  <c r="J7" i="13" s="1"/>
  <c r="C27" i="4"/>
  <c r="Q6" i="11" s="1"/>
  <c r="C45" i="4"/>
  <c r="G10" i="13" s="1"/>
  <c r="H10" i="13" s="1"/>
  <c r="I10" i="13" s="1"/>
  <c r="J10" i="13" s="1"/>
  <c r="C56" i="4"/>
  <c r="C72" i="4"/>
  <c r="C101" i="4"/>
  <c r="C19" i="8"/>
  <c r="C27" i="8" s="1"/>
  <c r="C122" i="7"/>
  <c r="C78" i="7"/>
  <c r="C100" i="7"/>
  <c r="C55" i="7"/>
  <c r="C55" i="6"/>
  <c r="C78" i="6"/>
  <c r="C122" i="6"/>
  <c r="C55" i="5"/>
  <c r="C122" i="5"/>
  <c r="C78" i="5"/>
  <c r="C100" i="5"/>
  <c r="C23" i="3"/>
  <c r="AL23" i="3" s="1"/>
  <c r="O63" i="8" l="1"/>
  <c r="G63" i="8"/>
  <c r="G64" i="8"/>
  <c r="O64" i="8"/>
  <c r="G128" i="6"/>
  <c r="E9" i="8"/>
  <c r="E18" i="8" s="1"/>
  <c r="E55" i="4"/>
  <c r="G127" i="6"/>
  <c r="G79" i="6"/>
  <c r="U41" i="2"/>
  <c r="F9" i="8"/>
  <c r="F18" i="8" s="1"/>
  <c r="F55" i="4"/>
  <c r="G128" i="7"/>
  <c r="G9" i="8"/>
  <c r="G18" i="8" s="1"/>
  <c r="G55" i="4"/>
  <c r="E79" i="7"/>
  <c r="E127" i="7"/>
  <c r="U26" i="2"/>
  <c r="G127" i="5"/>
  <c r="C65" i="3"/>
  <c r="AL64" i="3"/>
  <c r="AL43" i="3"/>
  <c r="F123" i="7"/>
  <c r="F128" i="7"/>
  <c r="F79" i="7"/>
  <c r="J123" i="6"/>
  <c r="J55" i="6"/>
  <c r="E35" i="14"/>
  <c r="E44" i="14" s="1"/>
  <c r="J79" i="6"/>
  <c r="Q26" i="11"/>
  <c r="C12" i="8"/>
  <c r="G8" i="13"/>
  <c r="H8" i="13" s="1"/>
  <c r="I8" i="13" s="1"/>
  <c r="J8" i="13" s="1"/>
  <c r="S6" i="11"/>
  <c r="G20" i="13"/>
  <c r="H20" i="13" s="1"/>
  <c r="I20" i="13" s="1"/>
  <c r="J20" i="13" s="1"/>
  <c r="E28" i="14"/>
  <c r="G11" i="13"/>
  <c r="H11" i="13" s="1"/>
  <c r="I11" i="13" s="1"/>
  <c r="J11" i="13" s="1"/>
  <c r="H6" i="13"/>
  <c r="I6" i="13" s="1"/>
  <c r="J6" i="13" s="1"/>
  <c r="Q8" i="11"/>
  <c r="S8" i="11" s="1"/>
  <c r="C39" i="8"/>
  <c r="G9" i="13"/>
  <c r="H9" i="13" s="1"/>
  <c r="I9" i="13" s="1"/>
  <c r="J9" i="13" s="1"/>
  <c r="C128" i="5"/>
  <c r="C10" i="8"/>
  <c r="E27" i="14"/>
  <c r="C37" i="8"/>
  <c r="E8" i="14"/>
  <c r="E57" i="14"/>
  <c r="E51" i="14" s="1"/>
  <c r="E64" i="14" s="1"/>
  <c r="E82" i="14" s="1"/>
  <c r="K11" i="8"/>
  <c r="K18" i="8" s="1"/>
  <c r="K28" i="8" s="1"/>
  <c r="K65" i="8" s="1"/>
  <c r="C7" i="8"/>
  <c r="E7" i="14"/>
  <c r="G128" i="5"/>
  <c r="C24" i="3"/>
  <c r="AL24" i="3" s="1"/>
  <c r="F127" i="7"/>
  <c r="C123" i="7"/>
  <c r="C128" i="7"/>
  <c r="G123" i="7"/>
  <c r="G79" i="7"/>
  <c r="C127" i="6"/>
  <c r="C123" i="6"/>
  <c r="C79" i="5"/>
  <c r="C78" i="4"/>
  <c r="G13" i="13" s="1"/>
  <c r="H13" i="13" s="1"/>
  <c r="I13" i="13" s="1"/>
  <c r="J13" i="13" s="1"/>
  <c r="C122" i="4"/>
  <c r="G26" i="13" s="1"/>
  <c r="C100" i="4"/>
  <c r="C55" i="4"/>
  <c r="C127" i="7"/>
  <c r="C79" i="7"/>
  <c r="C79" i="6"/>
  <c r="C128" i="6"/>
  <c r="C127" i="5"/>
  <c r="C123" i="5"/>
  <c r="G127" i="4" l="1"/>
  <c r="G79" i="4"/>
  <c r="N30" i="8"/>
  <c r="F30" i="8"/>
  <c r="F28" i="8"/>
  <c r="F29" i="8"/>
  <c r="N29" i="8"/>
  <c r="E79" i="4"/>
  <c r="E127" i="4"/>
  <c r="O29" i="8"/>
  <c r="O30" i="8"/>
  <c r="G29" i="8"/>
  <c r="G28" i="8"/>
  <c r="G65" i="8" s="1"/>
  <c r="G30" i="8"/>
  <c r="E30" i="8"/>
  <c r="M30" i="8"/>
  <c r="E29" i="8"/>
  <c r="E28" i="8"/>
  <c r="M29" i="8"/>
  <c r="F79" i="4"/>
  <c r="F127" i="4"/>
  <c r="AL65" i="3"/>
  <c r="J127" i="7"/>
  <c r="J127" i="6"/>
  <c r="E29" i="14"/>
  <c r="E45" i="14" s="1"/>
  <c r="O70" i="3"/>
  <c r="C48" i="8"/>
  <c r="C62" i="8" s="1"/>
  <c r="I70" i="3"/>
  <c r="C18" i="8"/>
  <c r="K29" i="8" s="1"/>
  <c r="C28" i="3"/>
  <c r="C128" i="4"/>
  <c r="C79" i="4"/>
  <c r="C123" i="4"/>
  <c r="C127" i="4"/>
  <c r="C70" i="3" l="1"/>
  <c r="AL28" i="3"/>
  <c r="K64" i="8"/>
  <c r="K63" i="8"/>
  <c r="C63" i="8"/>
  <c r="C64" i="8"/>
  <c r="C30" i="8"/>
  <c r="C29" i="8"/>
  <c r="K30" i="8"/>
  <c r="C28" i="8"/>
  <c r="C65" i="8" s="1"/>
  <c r="C36" i="2" l="1"/>
  <c r="C6" i="2"/>
  <c r="W7" i="3" s="1"/>
  <c r="C12" i="2"/>
  <c r="W13" i="3" s="1"/>
  <c r="C16" i="2"/>
  <c r="W17" i="3" s="1"/>
  <c r="X17" i="3"/>
  <c r="X13" i="3" l="1"/>
  <c r="C22" i="2"/>
  <c r="C41" i="2"/>
  <c r="O23" i="2" l="1"/>
  <c r="O27" i="2" s="1"/>
  <c r="I23" i="2"/>
  <c r="I27" i="2" s="1"/>
  <c r="C26" i="2"/>
  <c r="U23" i="2" l="1"/>
  <c r="U27" i="2" s="1"/>
  <c r="I46" i="2"/>
  <c r="C23" i="2"/>
  <c r="C27" i="2" l="1"/>
  <c r="C46" i="2" l="1"/>
  <c r="H8" i="5"/>
  <c r="H8" i="4" s="1"/>
  <c r="H10" i="5"/>
  <c r="H10" i="4" s="1"/>
  <c r="H12" i="5"/>
  <c r="H12" i="4" s="1"/>
  <c r="H11" i="5"/>
  <c r="H11" i="4" s="1"/>
  <c r="J11" i="4"/>
  <c r="H9" i="5"/>
  <c r="H9" i="4" s="1"/>
  <c r="J11" i="5"/>
  <c r="H7" i="5"/>
  <c r="H7" i="4" s="1"/>
  <c r="J6" i="5"/>
  <c r="H6" i="4" l="1"/>
  <c r="H7" i="8" s="1"/>
  <c r="H6" i="5"/>
  <c r="H15" i="5"/>
  <c r="H15" i="4" s="1"/>
  <c r="H17" i="5"/>
  <c r="H17" i="4" s="1"/>
  <c r="H19" i="5"/>
  <c r="H19" i="4" s="1"/>
  <c r="H18" i="5"/>
  <c r="H18" i="4" s="1"/>
  <c r="H14" i="5"/>
  <c r="H16" i="5"/>
  <c r="H16" i="4" s="1"/>
  <c r="H13" i="5" l="1"/>
  <c r="H14" i="4"/>
  <c r="H13" i="4" s="1"/>
  <c r="H37" i="8" s="1"/>
  <c r="F37" i="8"/>
  <c r="J6" i="4"/>
  <c r="E37" i="8"/>
  <c r="H32" i="5"/>
  <c r="H32" i="4" s="1"/>
  <c r="H35" i="5"/>
  <c r="H35" i="4" s="1"/>
  <c r="H31" i="5"/>
  <c r="H31" i="4" s="1"/>
  <c r="J32" i="4"/>
  <c r="H30" i="5"/>
  <c r="H30" i="4" s="1"/>
  <c r="J29" i="4"/>
  <c r="H29" i="5"/>
  <c r="H29" i="4" s="1"/>
  <c r="H34" i="5"/>
  <c r="H34" i="4" s="1"/>
  <c r="H37" i="5"/>
  <c r="H37" i="4" s="1"/>
  <c r="H33" i="5"/>
  <c r="H33" i="4" s="1"/>
  <c r="H36" i="5"/>
  <c r="H36" i="4" s="1"/>
  <c r="J29" i="5"/>
  <c r="H38" i="5"/>
  <c r="H38" i="4" s="1"/>
  <c r="J33" i="4"/>
  <c r="J32" i="5"/>
  <c r="J27" i="5"/>
  <c r="J55" i="5" s="1"/>
  <c r="H28" i="5"/>
  <c r="H28" i="4" s="1"/>
  <c r="H27" i="4" l="1"/>
  <c r="H12" i="8"/>
  <c r="H27" i="5"/>
  <c r="J27" i="4" l="1"/>
  <c r="H42" i="5"/>
  <c r="H42" i="4" s="1"/>
  <c r="H41" i="5"/>
  <c r="H41" i="4" s="1"/>
  <c r="H43" i="5"/>
  <c r="H43" i="4" s="1"/>
  <c r="H40" i="5"/>
  <c r="H44" i="5"/>
  <c r="H44" i="4" s="1"/>
  <c r="H39" i="5" l="1"/>
  <c r="H40" i="4"/>
  <c r="H39" i="4" s="1"/>
  <c r="F39" i="8"/>
  <c r="F48" i="8" s="1"/>
  <c r="F62" i="8" l="1"/>
  <c r="F65" i="8" s="1"/>
  <c r="F63" i="8"/>
  <c r="N63" i="8"/>
  <c r="N64" i="8"/>
  <c r="F64" i="8"/>
  <c r="E39" i="8"/>
  <c r="E48" i="8" s="1"/>
  <c r="H39" i="8"/>
  <c r="H48" i="8" s="1"/>
  <c r="H62" i="8" l="1"/>
  <c r="E62" i="8"/>
  <c r="E65" i="8" s="1"/>
  <c r="M64" i="8"/>
  <c r="E63" i="8"/>
  <c r="E64" i="8"/>
  <c r="M63" i="8"/>
  <c r="H48" i="5"/>
  <c r="H48" i="4" s="1"/>
  <c r="H49" i="5"/>
  <c r="H49" i="4" s="1"/>
  <c r="H47" i="5"/>
  <c r="H47" i="4" s="1"/>
  <c r="H46" i="5"/>
  <c r="H46" i="4" s="1"/>
  <c r="H45" i="4" l="1"/>
  <c r="H10" i="8" s="1"/>
  <c r="H18" i="8" s="1"/>
  <c r="H28" i="8" s="1"/>
  <c r="H65" i="8" s="1"/>
  <c r="H45" i="5"/>
  <c r="H52" i="5" l="1"/>
  <c r="H52" i="4" s="1"/>
  <c r="H53" i="5"/>
  <c r="H53" i="4" s="1"/>
  <c r="H54" i="5"/>
  <c r="H54" i="4" s="1"/>
  <c r="H51" i="5"/>
  <c r="H51" i="4" s="1"/>
  <c r="H50" i="4" l="1"/>
  <c r="H55" i="4" s="1"/>
  <c r="H50" i="5"/>
  <c r="H55" i="5" s="1"/>
  <c r="J55" i="4"/>
  <c r="H59" i="5"/>
  <c r="H59" i="4" s="1"/>
  <c r="H57" i="5"/>
  <c r="H58" i="5"/>
  <c r="H58" i="4" s="1"/>
  <c r="H56" i="5" l="1"/>
  <c r="H57" i="4"/>
  <c r="H56" i="4" s="1"/>
  <c r="H62" i="5"/>
  <c r="H62" i="4" s="1"/>
  <c r="H64" i="5"/>
  <c r="H64" i="4" s="1"/>
  <c r="H61" i="5"/>
  <c r="H61" i="4" s="1"/>
  <c r="H63" i="5"/>
  <c r="H63" i="4" s="1"/>
  <c r="H60" i="4" l="1"/>
  <c r="H60" i="5"/>
  <c r="J65" i="5"/>
  <c r="J78" i="5" s="1"/>
  <c r="J128" i="5" s="1"/>
  <c r="H66" i="5"/>
  <c r="H67" i="5"/>
  <c r="H67" i="4" s="1"/>
  <c r="J66" i="5"/>
  <c r="H65" i="5" l="1"/>
  <c r="H78" i="5" s="1"/>
  <c r="H79" i="5" s="1"/>
  <c r="H66" i="4"/>
  <c r="H65" i="4" s="1"/>
  <c r="H78" i="4" s="1"/>
  <c r="J65" i="4"/>
  <c r="J78" i="4" s="1"/>
  <c r="J128" i="4" s="1"/>
  <c r="J66" i="4"/>
  <c r="H79" i="4" l="1"/>
  <c r="J79" i="5"/>
  <c r="J79" i="4"/>
  <c r="J86" i="5"/>
  <c r="J86" i="4" l="1"/>
  <c r="H87" i="5" l="1"/>
  <c r="H87" i="4" s="1"/>
  <c r="H112" i="5"/>
  <c r="H112" i="4" s="1"/>
  <c r="H111" i="5"/>
  <c r="H111" i="4" s="1"/>
  <c r="H117" i="5"/>
  <c r="H117" i="4" s="1"/>
  <c r="H92" i="5"/>
  <c r="H92" i="4" s="1"/>
  <c r="J123" i="5"/>
  <c r="H102" i="5"/>
  <c r="H115" i="5"/>
  <c r="H115" i="4" s="1"/>
  <c r="H108" i="5"/>
  <c r="H108" i="4" s="1"/>
  <c r="H103" i="5"/>
  <c r="H103" i="4" s="1"/>
  <c r="H89" i="5"/>
  <c r="H89" i="4" s="1"/>
  <c r="P9" i="8" s="1"/>
  <c r="H119" i="5"/>
  <c r="H119" i="4" s="1"/>
  <c r="J92" i="5"/>
  <c r="H88" i="5"/>
  <c r="H88" i="4" s="1"/>
  <c r="P8" i="8" s="1"/>
  <c r="H93" i="5"/>
  <c r="H93" i="4" s="1"/>
  <c r="J88" i="5"/>
  <c r="H99" i="5"/>
  <c r="H99" i="4" s="1"/>
  <c r="J97" i="5"/>
  <c r="J92" i="4"/>
  <c r="H106" i="5"/>
  <c r="H106" i="4" s="1"/>
  <c r="H94" i="5"/>
  <c r="H94" i="4" s="1"/>
  <c r="H96" i="5"/>
  <c r="H104" i="5"/>
  <c r="H104" i="4" s="1"/>
  <c r="H120" i="5"/>
  <c r="H120" i="4" s="1"/>
  <c r="H109" i="5"/>
  <c r="H109" i="4" s="1"/>
  <c r="J90" i="5"/>
  <c r="H90" i="5"/>
  <c r="H90" i="4" s="1"/>
  <c r="P10" i="8" s="1"/>
  <c r="H113" i="5"/>
  <c r="J90" i="4"/>
  <c r="H114" i="5"/>
  <c r="H114" i="4" s="1"/>
  <c r="H95" i="5"/>
  <c r="H95" i="4" s="1"/>
  <c r="H107" i="5"/>
  <c r="H107" i="4" s="1"/>
  <c r="J91" i="5"/>
  <c r="H98" i="5"/>
  <c r="J100" i="5"/>
  <c r="J127" i="5" s="1"/>
  <c r="H118" i="5"/>
  <c r="H118" i="4" s="1"/>
  <c r="J98" i="5"/>
  <c r="J98" i="4"/>
  <c r="J87" i="5"/>
  <c r="H105" i="4" l="1"/>
  <c r="H116" i="4"/>
  <c r="H101" i="5"/>
  <c r="H102" i="4"/>
  <c r="H101" i="4" s="1"/>
  <c r="H110" i="4"/>
  <c r="J85" i="5"/>
  <c r="H97" i="5"/>
  <c r="H98" i="4"/>
  <c r="H97" i="4" s="1"/>
  <c r="P11" i="8" s="1"/>
  <c r="H91" i="5"/>
  <c r="H96" i="4"/>
  <c r="P41" i="8" s="1"/>
  <c r="P37" i="8"/>
  <c r="P48" i="8" s="1"/>
  <c r="P7" i="8"/>
  <c r="H85" i="4"/>
  <c r="H85" i="5"/>
  <c r="J87" i="4"/>
  <c r="J91" i="4"/>
  <c r="H105" i="5"/>
  <c r="H116" i="5"/>
  <c r="J88" i="4"/>
  <c r="H110" i="5"/>
  <c r="H91" i="4" l="1"/>
  <c r="P18" i="8"/>
  <c r="H122" i="4"/>
  <c r="H128" i="4" s="1"/>
  <c r="H100" i="5"/>
  <c r="H127" i="5" s="1"/>
  <c r="H122" i="5"/>
  <c r="P62" i="8"/>
  <c r="P63" i="8"/>
  <c r="H63" i="8"/>
  <c r="H100" i="4"/>
  <c r="H127" i="4" s="1"/>
  <c r="P29" i="8"/>
  <c r="P28" i="8"/>
  <c r="H29" i="8"/>
  <c r="J97" i="4"/>
  <c r="J85" i="4"/>
  <c r="H128" i="5"/>
  <c r="H123" i="4" l="1"/>
  <c r="P64" i="8"/>
  <c r="H64" i="8"/>
  <c r="H123" i="5"/>
  <c r="P30" i="8"/>
  <c r="P65" i="8"/>
  <c r="H30" i="8"/>
  <c r="J123" i="4"/>
  <c r="J100" i="4"/>
  <c r="J12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30873+4715
</t>
        </r>
      </text>
    </comment>
  </commentList>
</comments>
</file>

<file path=xl/sharedStrings.xml><?xml version="1.0" encoding="utf-8"?>
<sst xmlns="http://schemas.openxmlformats.org/spreadsheetml/2006/main" count="2447" uniqueCount="853">
  <si>
    <t>Száma</t>
  </si>
  <si>
    <t>Előirányzat-csoport, kiemelt előirányzat megnevezése</t>
  </si>
  <si>
    <t>Előirányzat</t>
  </si>
  <si>
    <t>Bevételek</t>
  </si>
  <si>
    <t>1.</t>
  </si>
  <si>
    <t>1.1.</t>
  </si>
  <si>
    <t>1.2.</t>
  </si>
  <si>
    <t>1.3.</t>
  </si>
  <si>
    <t>1.4.</t>
  </si>
  <si>
    <t>1.5.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</si>
  <si>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</si>
  <si>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</si>
  <si>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</si>
  <si>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</si>
  <si>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</si>
  <si>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</si>
  <si>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</si>
  <si>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</si>
  <si>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</si>
  <si>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</si>
  <si>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</si>
  <si>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</si>
  <si>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</si>
  <si>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</si>
  <si>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</si>
  <si>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</si>
  <si>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</si>
  <si>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</si>
  <si>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</si>
  <si>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</si>
  <si>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</si>
  <si>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</si>
  <si>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</si>
  <si>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</si>
  <si>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</si>
  <si>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</si>
  <si>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</si>
  <si>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</si>
  <si>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</si>
  <si>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</si>
  <si>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</si>
  <si>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</si>
  <si>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</si>
  <si>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</si>
  <si>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</si>
  <si>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</si>
  <si>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</si>
  <si>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</si>
  <si>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</si>
  <si>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</si>
  <si>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</si>
  <si>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</si>
  <si>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</si>
  <si>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</si>
  <si>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</si>
  <si>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</si>
  <si>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</si>
  <si>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</si>
  <si>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</si>
  <si>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</si>
  <si>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</si>
  <si>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</si>
  <si>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</si>
  <si>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</si>
  <si>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</si>
  <si>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</si>
  <si>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</si>
  <si>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</si>
  <si>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 xml:space="preserve">Működési bevételek </t>
  </si>
  <si>
    <t>Összesen</t>
  </si>
  <si>
    <t>Feladat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</si>
  <si>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</si>
  <si>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</si>
  <si>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</si>
  <si>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</si>
  <si>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</si>
  <si>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6.1.</t>
  </si>
  <si>
    <t xml:space="preserve">   Forgatási célú belföldi értékpapírok vásárlása</t>
  </si>
  <si>
    <t>6.2.</t>
  </si>
  <si>
    <t xml:space="preserve">   Forgatási célú belföldi értékpapírok beváltása</t>
  </si>
  <si>
    <t>6.3.</t>
  </si>
  <si>
    <t xml:space="preserve">   Befektetési célú belföldi értékpapírok vásárlása</t>
  </si>
  <si>
    <t>6.4.</t>
  </si>
  <si>
    <t xml:space="preserve">   Befektetési célú belföldi értékpapírok beváltása</t>
  </si>
  <si>
    <t>Belföldi finanszírozás kiadásai (7.1. + … + 7.4.)</t>
  </si>
  <si>
    <t>7.1.</t>
  </si>
  <si>
    <t>Államháztartáson belüli megelőlegezések folyósítása</t>
  </si>
  <si>
    <t>7.2.</t>
  </si>
  <si>
    <t>Államháztartáson belüli megelőlegezések visszafizetése</t>
  </si>
  <si>
    <t>7.3.</t>
  </si>
  <si>
    <t xml:space="preserve"> Pénzeszközök betétként elhelyezése </t>
  </si>
  <si>
    <t>7.4.</t>
  </si>
  <si>
    <t xml:space="preserve"> Pénzügyi lízing kiadásai</t>
  </si>
  <si>
    <t>Külföldi finanszírozás kiadásai (6.1. + … + 6.4.)</t>
  </si>
  <si>
    <t>8.1.</t>
  </si>
  <si>
    <t xml:space="preserve"> Forgatási célú külföldi értékpapírok vásárlása</t>
  </si>
  <si>
    <t>8.2.</t>
  </si>
  <si>
    <t xml:space="preserve"> Befektetési célú külföldi értékpapírok beváltása</t>
  </si>
  <si>
    <t>8.3.</t>
  </si>
  <si>
    <t xml:space="preserve"> Külföldi értékpapírok beváltása</t>
  </si>
  <si>
    <t>8.4.</t>
  </si>
  <si>
    <t xml:space="preserve"> Külföldi hitelek, kölcsönök törlesztése</t>
  </si>
  <si>
    <t>FINANSZÍROZÁSI KIADÁSOK ÖSSZESEN: (5.+…+8.)</t>
  </si>
  <si>
    <t>KÖLTSÉGVETÉSI KIADÁSOK ÖSSZESEN (1+2+3)</t>
  </si>
  <si>
    <t>7.5.</t>
  </si>
  <si>
    <t>Központi, irányítószervi támogatás folyósítása</t>
  </si>
  <si>
    <t>Belföldi finanszírozás kiadásai (7.1. + … + 7.5.)</t>
  </si>
  <si>
    <t>B E V É T E L E K</t>
  </si>
  <si>
    <t>1. sz. táblázat</t>
  </si>
  <si>
    <t>Sor-
szám</t>
  </si>
  <si>
    <t>Bevételi jogcím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</si>
  <si>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</si>
  <si>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</si>
  <si>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</si>
  <si>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</si>
  <si>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</si>
  <si>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</si>
  <si>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</si>
  <si>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</si>
  <si>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</si>
  <si>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</si>
  <si>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</si>
  <si>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</si>
  <si>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</si>
  <si>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</si>
  <si>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</si>
  <si>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</si>
  <si>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</si>
  <si>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</si>
  <si>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</si>
  <si>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</si>
  <si>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</si>
  <si>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</si>
  <si>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</si>
  <si>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</si>
  <si>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</si>
  <si>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</si>
  <si>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</si>
  <si>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</si>
  <si>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</si>
  <si>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</si>
  <si>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</si>
  <si>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</si>
  <si>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</si>
  <si>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</si>
  <si>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</si>
  <si>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</si>
  <si>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</si>
  <si>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</si>
  <si>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</si>
  <si>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</si>
  <si>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</si>
  <si>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</si>
  <si>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</si>
  <si>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</si>
  <si>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</si>
  <si>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</si>
  <si>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</si>
  <si>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</si>
  <si>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</si>
  <si>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</si>
  <si>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</si>
  <si>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</si>
  <si>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</si>
  <si>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</si>
  <si>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</si>
  <si>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</si>
  <si>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</si>
  <si>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</si>
  <si>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</si>
  <si>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</si>
  <si>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</si>
  <si>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</si>
  <si>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</si>
  <si>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</si>
  <si>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</si>
  <si>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</si>
  <si>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</si>
  <si>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</si>
  <si>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</si>
  <si>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</si>
  <si>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</si>
  <si>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</si>
  <si>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</si>
  <si>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</si>
  <si>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</si>
  <si>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</si>
  <si>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</si>
  <si>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</si>
  <si>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</si>
  <si>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</si>
  <si>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</si>
  <si>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</si>
  <si>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</si>
  <si>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</si>
  <si>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</si>
  <si>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</si>
  <si>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</si>
  <si>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</si>
  <si>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</si>
  <si>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</si>
  <si>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</si>
  <si>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</si>
  <si>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</si>
  <si>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</si>
  <si>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</si>
  <si>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</si>
  <si>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</si>
  <si>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</si>
  <si>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</si>
  <si>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</si>
  <si>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</si>
  <si>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</si>
  <si>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</si>
  <si>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</si>
  <si>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</si>
  <si>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</si>
  <si>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</si>
  <si>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</si>
  <si>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</si>
  <si>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</si>
  <si>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</si>
  <si>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</si>
  <si>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</si>
  <si>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</si>
  <si>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</si>
  <si>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</si>
  <si>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</si>
  <si>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</si>
  <si>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</si>
  <si>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</si>
  <si>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</si>
  <si>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</si>
  <si>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</si>
  <si>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</si>
  <si>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</si>
  <si>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</si>
  <si>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</si>
  <si>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</si>
  <si>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</si>
  <si>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</si>
  <si>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</si>
  <si>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</si>
  <si>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</si>
  <si>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</si>
  <si>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</si>
  <si>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</si>
  <si>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</si>
  <si>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</si>
  <si>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</si>
  <si>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</si>
  <si>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</si>
  <si>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</si>
  <si>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</si>
  <si>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</si>
  <si>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</si>
  <si>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</si>
  <si>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</si>
  <si>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</si>
  <si>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</si>
  <si>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</si>
  <si>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</si>
  <si>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</si>
  <si>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</si>
  <si>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</si>
  <si>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</si>
  <si>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</si>
  <si>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</si>
  <si>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</si>
  <si>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</si>
  <si>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</si>
  <si>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</si>
  <si>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</si>
  <si>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</si>
  <si>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</si>
  <si>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</si>
  <si>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</si>
  <si>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</si>
  <si>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</si>
  <si>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</si>
  <si>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</si>
  <si>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</si>
  <si>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</si>
  <si>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</si>
  <si>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</si>
  <si>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</si>
  <si>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</si>
  <si>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</si>
  <si>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</si>
  <si>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</si>
  <si>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</si>
  <si>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</si>
  <si>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</si>
  <si>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</si>
  <si>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</si>
  <si>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</si>
  <si>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</si>
  <si>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</si>
  <si>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</si>
  <si>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</si>
  <si>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</si>
  <si>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</si>
  <si>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</si>
  <si>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</si>
  <si>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</si>
  <si>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</si>
  <si>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</si>
  <si>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</si>
  <si>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</si>
  <si>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</si>
  <si>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</si>
  <si>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</si>
  <si>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</si>
  <si>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</si>
  <si>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</si>
  <si>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</si>
  <si>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</si>
  <si>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</si>
  <si>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</si>
  <si>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</si>
  <si>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KIADÁSOK MINDÖSSZESEN</t>
  </si>
  <si>
    <t>BEVÉTEL MINDÖSSZESEN</t>
  </si>
  <si>
    <t>29.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</si>
  <si>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</si>
  <si>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</si>
  <si>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</si>
  <si>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</si>
  <si>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</si>
  <si>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</si>
  <si>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</si>
  <si>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</si>
  <si>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</si>
  <si>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</si>
  <si>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</si>
  <si>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</si>
  <si>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</si>
  <si>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</si>
  <si>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bevételek</t>
  </si>
  <si>
    <t>Finanszírozási bevételek</t>
  </si>
  <si>
    <t>Bevételek összesen:</t>
  </si>
  <si>
    <t>Finanszírozási kiadások</t>
  </si>
  <si>
    <t>Kiadások összesen:</t>
  </si>
  <si>
    <t>Egyenleg</t>
  </si>
  <si>
    <t>Javasolt módosítás</t>
  </si>
  <si>
    <t>Módosított előirányzat</t>
  </si>
  <si>
    <t>Társulási Tanács által javasolt módosítás</t>
  </si>
  <si>
    <t>Kötelező feladat</t>
  </si>
  <si>
    <t>Önként vállalt feladat</t>
  </si>
  <si>
    <t>Állami feladat</t>
  </si>
  <si>
    <t>Kötelező</t>
  </si>
  <si>
    <t>Önként vállalt</t>
  </si>
  <si>
    <t>Államigazgatási</t>
  </si>
  <si>
    <t>Adóssághoz nem kapcsolódó származékos ügyletek kiadásai</t>
  </si>
  <si>
    <t>FINANSZÍROZÁSI KIADÁSOK ÖSSZESEN: (5.+…+9.)</t>
  </si>
  <si>
    <t>KIADÁSOK ÖSSZESEN: (4+10)</t>
  </si>
  <si>
    <t>Társulás működési támogatásai</t>
  </si>
  <si>
    <t xml:space="preserve">Megnevezés </t>
  </si>
  <si>
    <t>Engedélyezett létszám</t>
  </si>
  <si>
    <t xml:space="preserve">Létszámváltozás </t>
  </si>
  <si>
    <t>Gondozási Központ</t>
  </si>
  <si>
    <t>Államig.</t>
  </si>
  <si>
    <t>Társulási működési támogatásai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</si>
  <si>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</si>
  <si>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</si>
  <si>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</si>
  <si>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</si>
  <si>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</si>
  <si>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</si>
  <si>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</si>
  <si>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</si>
  <si>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</si>
  <si>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</si>
  <si>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 xml:space="preserve"> - 2.3.-ból EU-s támogatás</t>
  </si>
  <si>
    <t>- 4.2.-ből EU-s támogatás</t>
  </si>
  <si>
    <t>Forintban</t>
  </si>
  <si>
    <t>Működési költségvetés kiadásai (1.1+…+1.6.)</t>
  </si>
  <si>
    <t>Dologi kiadások</t>
  </si>
  <si>
    <t>1.6.</t>
  </si>
  <si>
    <t xml:space="preserve">Tartalékok 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</si>
  <si>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</si>
  <si>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</si>
  <si>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</si>
  <si>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</si>
  <si>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Kölcsön nyújtása</t>
  </si>
  <si>
    <t>Felhalmozási bevételek (5.1.+…+5.5.)</t>
  </si>
  <si>
    <t>Egyéb tárgyi eszköz értékesítése</t>
  </si>
  <si>
    <t>Hitel-, kölcsönfelvétel államháztartáson kívülről (9.1.+…+9.3.)</t>
  </si>
  <si>
    <t>Likviditási célú hitelek, kölcsönök felvétele pénzügyi vállalkozástól</t>
  </si>
  <si>
    <t>Belföldi értékpapírok bevételei</t>
  </si>
  <si>
    <t>Maradvány igénybevétele (11.1.+11.2.)</t>
  </si>
  <si>
    <t>Belföldi finanszírozás bevételei (12.1.+…+12.3.)</t>
  </si>
  <si>
    <t>12.3.</t>
  </si>
  <si>
    <t>Külföldi finanszírozás bevételei</t>
  </si>
  <si>
    <t>FINANSZÍROZÁSI BEVÉTELEK ÖSSZESEN (9.+…+14.)</t>
  </si>
  <si>
    <t>BEVÉTELEK ÖSSZESEN: (8.+15.)</t>
  </si>
  <si>
    <t xml:space="preserve">Beruházások </t>
  </si>
  <si>
    <t>2.1.-ból EU-s forrásból megvalósuló beruházás</t>
  </si>
  <si>
    <t xml:space="preserve"> Egyéb felhalmozási kiadások</t>
  </si>
  <si>
    <t>KÖLTSÉGVETÉSI KIADÁSOK ÖSSZESEN: (1.+2.)</t>
  </si>
  <si>
    <t>Hitel-, kölcsöntörlesztés államháztartáson kívülre (4.1.+…+4.3.)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</si>
  <si>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</si>
  <si>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</si>
  <si>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</si>
  <si>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(5.1.+…+5.4.)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</si>
  <si>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</si>
  <si>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</si>
  <si>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</si>
  <si>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</si>
  <si>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(6.1.+…+6.4.)</t>
  </si>
  <si>
    <t>Pénzeszközök betétként elhelyezése</t>
  </si>
  <si>
    <t>Külföldi finanszírozás kiadásai</t>
  </si>
  <si>
    <t>FINANSZÍROZÁSI KIADÁSOK ÖSSZESEN (4.+…+8.)</t>
  </si>
  <si>
    <t>KIADÁSOK ÖSSZESEN: (3.+9.)</t>
  </si>
  <si>
    <t>II. Felhalmozási költségvetés kiadásai (2.1+…+2.5)</t>
  </si>
  <si>
    <r>
      <t xml:space="preserve">   Működési költségvetés kiadásai </t>
    </r>
    <r>
      <rPr>
        <sz val="8"/>
        <rFont val="Times New Roman CE"/>
        <charset val="238"/>
      </rPr>
      <t>(1.1+…+1.5.+1.6.)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</si>
  <si>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</si>
  <si>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</si>
  <si>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</si>
  <si>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</si>
  <si>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</si>
  <si>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</si>
  <si>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</si>
  <si>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</si>
  <si>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</si>
  <si>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</si>
  <si>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</si>
  <si>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</si>
  <si>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</si>
  <si>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</si>
  <si>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</si>
  <si>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</si>
  <si>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</si>
  <si>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</si>
  <si>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</si>
  <si>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</si>
  <si>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I. Működési célú bevételek és kiadások mérlege
(Társulási szinten)</t>
  </si>
  <si>
    <t>II. Felhalmozási célú bevételek és kiadások mérlege
(Társulási szinten)</t>
  </si>
  <si>
    <t>Biztosító által fizetett kártérítés</t>
  </si>
  <si>
    <t>5.11.</t>
  </si>
  <si>
    <t>4.10.</t>
  </si>
  <si>
    <t>4.11.</t>
  </si>
  <si>
    <t>2023. évi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</si>
  <si>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</si>
  <si>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Támogatási szerződés szerinti bevételek, kiadások</t>
  </si>
  <si>
    <t>Összes tervezett
 forrás, kiadás</t>
  </si>
  <si>
    <t>Évenkénti ütemezés</t>
  </si>
  <si>
    <t>A</t>
  </si>
  <si>
    <t>B=(C+D+E)</t>
  </si>
  <si>
    <t>C</t>
  </si>
  <si>
    <t>D</t>
  </si>
  <si>
    <t>E</t>
  </si>
  <si>
    <t>Egyéb forrás</t>
  </si>
  <si>
    <t xml:space="preserve">* Amennyiben több projekt megvalósítása történi egy időben akkor azokat külön-külön, projektenként be kell mutatni!  </t>
  </si>
  <si>
    <t>Tartalék</t>
  </si>
  <si>
    <t>2021. előtti tervezett forrás, kiadás</t>
  </si>
  <si>
    <t>2021. évi eredeti előirányzat</t>
  </si>
  <si>
    <t>2021. év utáni tervezett forrás, kiadás</t>
  </si>
  <si>
    <t>2024. évi</t>
  </si>
  <si>
    <t>Bonyhád Járási Foglalkoztatási Paktum TOP 5.1.2-15-TL1-2016-00001</t>
  </si>
  <si>
    <t>2022. évi előirányzat</t>
  </si>
  <si>
    <t>Előirányzat-felhasználási terv
2022. évre</t>
  </si>
  <si>
    <t>VÖLGYSÉGI ÖNKORMÁNYZATOK TÁRSULÁSA
2022. ÉVI KÖLTSÉGVETÉSÉNEK PÉNZÜGYI MÉRLEGE</t>
  </si>
  <si>
    <t>2020. évi tény</t>
  </si>
  <si>
    <t>2021. évi várható</t>
  </si>
  <si>
    <t>2025. évi</t>
  </si>
  <si>
    <t>Teljesítés</t>
  </si>
  <si>
    <t>Teljesítés %-a</t>
  </si>
  <si>
    <t>32/2022 (XII.13). sz. határozattal módosított előirányzat</t>
  </si>
  <si>
    <t>Sorszám</t>
  </si>
  <si>
    <t>VÖT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</si>
  <si>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</si>
  <si>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</si>
  <si>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</si>
  <si>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</si>
  <si>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</si>
  <si>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</si>
  <si>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</si>
  <si>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</si>
  <si>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</si>
  <si>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</si>
  <si>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</si>
  <si>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</si>
  <si>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</si>
  <si>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</si>
  <si>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</si>
  <si>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</si>
  <si>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</si>
  <si>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</si>
  <si>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</si>
  <si>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</si>
  <si>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</si>
  <si>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</si>
  <si>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</si>
  <si>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</si>
  <si>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</si>
  <si>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</si>
  <si>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</si>
  <si>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</si>
  <si>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</si>
  <si>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</si>
  <si>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</si>
  <si>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</si>
  <si>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</si>
  <si>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</si>
  <si>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</si>
  <si>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</si>
  <si>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</si>
  <si>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</si>
  <si>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Forintban !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</si>
  <si>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</si>
  <si>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</si>
  <si>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</si>
  <si>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</si>
  <si>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</si>
  <si>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</si>
  <si>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</si>
  <si>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</si>
  <si>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</si>
  <si>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</si>
  <si>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</si>
  <si>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</si>
  <si>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</si>
  <si>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</si>
  <si>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</si>
  <si>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</si>
  <si>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</si>
  <si>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</si>
  <si>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</si>
  <si>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</si>
  <si>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</si>
  <si>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</si>
  <si>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</si>
  <si>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</si>
  <si>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</si>
  <si>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</si>
  <si>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</si>
  <si>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</si>
  <si>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</si>
  <si>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</si>
  <si>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</si>
  <si>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</si>
  <si>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</si>
  <si>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J)  PASSZÍV IDŐBELI ELHATÁROLÁSOK</t>
  </si>
  <si>
    <t>FORRÁSOK ÖSSZESEN</t>
  </si>
  <si>
    <t>#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</si>
  <si>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</si>
  <si>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</si>
  <si>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</si>
  <si>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</si>
  <si>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</si>
  <si>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</si>
  <si>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</si>
  <si>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</si>
  <si>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</si>
  <si>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</si>
  <si>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</si>
  <si>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</si>
  <si>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</si>
  <si>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</si>
  <si>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</si>
  <si>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</si>
  <si>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</si>
  <si>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</si>
  <si>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</si>
  <si>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</si>
  <si>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</si>
  <si>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</si>
  <si>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</si>
  <si>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</si>
  <si>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</si>
  <si>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</si>
  <si>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</si>
  <si>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</si>
  <si>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</si>
  <si>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</si>
  <si>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</si>
  <si>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</si>
  <si>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</si>
  <si>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26</t>
  </si>
  <si>
    <t>18 Részesedésekből származó eredményszemléletű bevételek, árfolyamnyereségek</t>
  </si>
  <si>
    <t>27</t>
  </si>
  <si>
    <t>19 Befektetett pénzügyi eszközökből származó eredményszemléletű bevételek, árfolyamnyereségek</t>
  </si>
  <si>
    <t>28</t>
  </si>
  <si>
    <t>20 Egyéb kapott (járó) kamatok és kamatjellegű eredményszemléletű bevételek</t>
  </si>
  <si>
    <t>29</t>
  </si>
  <si>
    <t>21 Pénzügyi műveletek egyéb eredményszemléletű bevételei (&gt;=21a+21b)</t>
  </si>
  <si>
    <t>30</t>
  </si>
  <si>
    <t>21a - ebből: lekötött bankbetétek mérlegfordulónapi értékelése során megállapított (nem realizált) árfolyamnyeresége</t>
  </si>
  <si>
    <t>31</t>
  </si>
  <si>
    <t>21b - ebből: egyéb pénzeszközök mérlegfordulónapi értékelése során megállapított (nem realizált) árfolyamnyeresége</t>
  </si>
  <si>
    <t>32</t>
  </si>
  <si>
    <t>VIII Pénzügyi műveletek eredményszemléletű bevételei (=17+18+19+20+21)</t>
  </si>
  <si>
    <t>33</t>
  </si>
  <si>
    <t>22 Részesedésekből származó ráfordítások, árfolyamveszteségek</t>
  </si>
  <si>
    <t>34</t>
  </si>
  <si>
    <t>23 Befektetett pénzügyi eszközökből (értékpapírokból, kölcsönökből) származó ráfordítások, árfolyamveszteségek</t>
  </si>
  <si>
    <t>35</t>
  </si>
  <si>
    <t>24 Fizetendő kamatok és kamatjellegű ráfordítások</t>
  </si>
  <si>
    <t>36</t>
  </si>
  <si>
    <t>25 Részesedések, értékpapírok, pénzeszközök értékvesztése (&gt;=25a+25b)</t>
  </si>
  <si>
    <t>37</t>
  </si>
  <si>
    <t>25a - ebből: lekötött bankbetétek értékvesztése</t>
  </si>
  <si>
    <t>38</t>
  </si>
  <si>
    <t>25b - ebből: Kincstáron kívüli forint- és devizaszámlák értékvesztése</t>
  </si>
  <si>
    <t>39</t>
  </si>
  <si>
    <t>26 Pénzügyi műveletek egyéb ráfordításai (&gt;=26a+26b)</t>
  </si>
  <si>
    <t>40</t>
  </si>
  <si>
    <t>26a - ebből: lekötött bankbetétek mérlegfordulónapi értékelése során megállapított (nem realizált) árfolyamvesztesége</t>
  </si>
  <si>
    <t>41</t>
  </si>
  <si>
    <t>26b - ebből: egyéb pénzeszközök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</si>
  <si>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</si>
  <si>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</si>
  <si>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</si>
  <si>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</si>
  <si>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</si>
  <si>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</si>
  <si>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</si>
  <si>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</si>
  <si>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</si>
  <si>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</si>
  <si>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</si>
  <si>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</si>
  <si>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</si>
  <si>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ESZKÖZÖK</t>
  </si>
  <si>
    <t>Bruttó</t>
  </si>
  <si>
    <t xml:space="preserve">Könyv szerinti </t>
  </si>
  <si>
    <t>állományi érték</t>
  </si>
  <si>
    <t xml:space="preserve">A </t>
  </si>
  <si>
    <t>B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</si>
  <si>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</si>
  <si>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</si>
  <si>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</si>
  <si>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</si>
  <si>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</si>
  <si>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</si>
  <si>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</si>
  <si>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</si>
  <si>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</si>
  <si>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</si>
  <si>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</si>
  <si>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</si>
  <si>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</si>
  <si>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</si>
  <si>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</si>
  <si>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</si>
  <si>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</si>
  <si>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</si>
  <si>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</si>
  <si>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</si>
  <si>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</si>
  <si>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</si>
  <si>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</si>
  <si>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</si>
  <si>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</si>
  <si>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</si>
  <si>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</si>
  <si>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</si>
  <si>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</si>
  <si>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</si>
  <si>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</si>
  <si>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</si>
  <si>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</si>
  <si>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</si>
  <si>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</si>
  <si>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</si>
  <si>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</si>
  <si>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</si>
  <si>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</si>
  <si>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</si>
  <si>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</si>
  <si>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</si>
  <si>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</si>
  <si>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</si>
  <si>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</si>
  <si>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</si>
  <si>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</si>
  <si>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</si>
  <si>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</si>
  <si>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</si>
  <si>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</si>
  <si>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</si>
  <si>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</si>
  <si>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</si>
  <si>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</si>
  <si>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</si>
  <si>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</si>
  <si>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</si>
  <si>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</si>
  <si>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</si>
  <si>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</si>
  <si>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</si>
  <si>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</si>
  <si>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</si>
  <si>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</si>
  <si>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</si>
  <si>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</si>
  <si>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</si>
  <si>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</si>
  <si>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</si>
  <si>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</si>
  <si>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</si>
  <si>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</si>
  <si>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</si>
  <si>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</si>
  <si>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</si>
  <si>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</si>
  <si>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</si>
  <si>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</si>
  <si>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</si>
  <si>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</si>
  <si>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</si>
  <si>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</si>
  <si>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</si>
  <si>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</si>
  <si>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</si>
  <si>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</si>
  <si>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</si>
  <si>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</si>
  <si>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</si>
  <si>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</si>
  <si>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</si>
  <si>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</si>
  <si>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</si>
  <si>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Előzetesen felszámított általános forgalmi adó elszámolása</t>
  </si>
  <si>
    <t>58.</t>
  </si>
  <si>
    <t>II. Fizetendő általános forgalmi adó elszámolása</t>
  </si>
  <si>
    <t>59.</t>
  </si>
  <si>
    <t>III. December havi illetmények, munkabérek elszámolása</t>
  </si>
  <si>
    <t>60.</t>
  </si>
  <si>
    <t>IV. Utalványok, bérletek és más hasonló, készpénz-helyettesítő fizetési 
     eszköznek nem minősülő eszközök elszámolásai</t>
  </si>
  <si>
    <t>61.</t>
  </si>
  <si>
    <t>E) EGYÉB SAJÁTOS ESZKÖZOLDALI ELSZÁMOLÁSOK (58+59+60+61)</t>
  </si>
  <si>
    <t>62.</t>
  </si>
  <si>
    <t>F) AKTÍV IDŐBELI ELHATÁROLÁSOK</t>
  </si>
  <si>
    <t>63.</t>
  </si>
  <si>
    <t>ESZKÖZÖK ÖSSZESEN  (45+48+53+57+62+63)</t>
  </si>
  <si>
    <t>64.</t>
  </si>
  <si>
    <t>VAGYONKIMUTATÁS
a könyvviteli mérlegben értékkel szereplő forrásokról</t>
  </si>
  <si>
    <t>7B melléklet</t>
  </si>
  <si>
    <t>FORRÁSOK</t>
  </si>
  <si>
    <t>állományi 
érték (Ft)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</si>
  <si>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</si>
  <si>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</si>
  <si>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</si>
  <si>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</si>
  <si>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</si>
  <si>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</si>
  <si>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</si>
  <si>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</si>
  <si>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</si>
  <si>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</si>
  <si>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</si>
  <si>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</si>
  <si>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</si>
  <si>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</si>
  <si>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VAGYONKIMUTATÁS az érték nélkül nyilvántartott eszközökről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</si>
  <si>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</si>
  <si>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</si>
  <si>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</si>
  <si>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</si>
  <si>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</si>
  <si>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</si>
  <si>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</si>
  <si>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</si>
  <si>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</si>
  <si>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</si>
  <si>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</si>
  <si>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</si>
  <si>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</si>
  <si>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</si>
  <si>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</si>
  <si>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</si>
  <si>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</si>
  <si>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</si>
  <si>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</si>
  <si>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</si>
  <si>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</si>
  <si>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</si>
  <si>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</si>
  <si>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</si>
  <si>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</si>
  <si>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</si>
  <si>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2023.</t>
  </si>
  <si>
    <t>2024.</t>
  </si>
  <si>
    <t>10=(6+7+8+9)</t>
  </si>
  <si>
    <t>Beruházás feladatonként</t>
  </si>
  <si>
    <t>............................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</si>
  <si>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</si>
  <si>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</si>
  <si>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</si>
  <si>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</si>
  <si>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</si>
  <si>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</si>
  <si>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</si>
  <si>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</si>
  <si>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</si>
  <si>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</si>
  <si>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</si>
  <si>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</si>
  <si>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</si>
  <si>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</si>
  <si>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</si>
  <si>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</si>
  <si>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</si>
  <si>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</si>
  <si>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</si>
  <si>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</si>
  <si>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</si>
  <si>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</si>
  <si>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</si>
  <si>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</si>
  <si>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</si>
  <si>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</si>
  <si>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</si>
  <si>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 Völgységi Önkormányzatok Társulása tulajdonában álló gazdálkodó szervezetek működéséből származó kötelezettségek és részesedések alakulása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</si>
  <si>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</si>
  <si>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</si>
  <si>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</si>
  <si>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</si>
  <si>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</si>
  <si>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Terv</t>
  </si>
  <si>
    <t>Tény</t>
  </si>
  <si>
    <t>Ellátottak térítési díjának elengedése</t>
  </si>
  <si>
    <t>Ellátottak kártérítésének elengedése</t>
  </si>
  <si>
    <t>Helyiségek hasznosítása utáni kedvezmény, menteség</t>
  </si>
  <si>
    <t>Eszközök hasznosítása utáni kedvezmény, menteség</t>
  </si>
  <si>
    <t>Egyéb kedvezmény</t>
  </si>
  <si>
    <t>12. melléklet</t>
  </si>
  <si>
    <t>Európai uniós támogatással megvalósuló projektek pénzügyi teljesítése</t>
  </si>
  <si>
    <t>EU-s projekt neve, azonosítója:</t>
  </si>
  <si>
    <t>Eredeti</t>
  </si>
  <si>
    <t>Módosított</t>
  </si>
  <si>
    <t>Évenkénti üteme</t>
  </si>
  <si>
    <t>Összes bevétel,
kiadás</t>
  </si>
  <si>
    <t>12=(10+11)</t>
  </si>
  <si>
    <t>13=(12/3)</t>
  </si>
  <si>
    <t>Kiadások, költségek</t>
  </si>
  <si>
    <t>* Amennyiben több projekt megvalósítása történi egy időben akkor azokat külön-külön, projektenként be kell mutatni!</t>
  </si>
  <si>
    <t>Támogatott neve</t>
  </si>
  <si>
    <t>VÖLGYSÉGI ÖNKORMÁNYZATOK TÁRSULÁSA
EGYSZERŰSÍTETT MÉRLEG 2022. ÉV</t>
  </si>
  <si>
    <r>
      <t>Pénzkészlet 2022. január 1-jén
e</t>
    </r>
    <r>
      <rPr>
        <i/>
        <sz val="10"/>
        <rFont val="Times New Roman CE"/>
        <charset val="238"/>
      </rPr>
      <t>bből:</t>
    </r>
  </si>
  <si>
    <r>
      <t>Záró pénzkészlet 2022. december 31-én
e</t>
    </r>
    <r>
      <rPr>
        <i/>
        <sz val="10"/>
        <rFont val="Times New Roman CE"/>
        <charset val="238"/>
      </rPr>
      <t>bből:</t>
    </r>
  </si>
  <si>
    <t>2022. év előtti teljesítés</t>
  </si>
  <si>
    <t>2022. évi teljesítés</t>
  </si>
  <si>
    <t>2025.</t>
  </si>
  <si>
    <t>2025. után</t>
  </si>
  <si>
    <t>Adósság állomány alakulása lejárat, eszközök, bel- és külföldi hitelezők szerinti bontásban 2022. december 31-én</t>
  </si>
  <si>
    <t>Társuláson kívüli EU-s projekthez történő hozzájárulás 2022. évi előirányzata és teljesítése</t>
  </si>
  <si>
    <t>2022. előtt</t>
  </si>
  <si>
    <t>2022. évi</t>
  </si>
  <si>
    <t>2022. után</t>
  </si>
  <si>
    <t>Teljesítés %-a 2022. 12.31.ig</t>
  </si>
  <si>
    <t>2022.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</si>
</sst>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"/>
    <numFmt numFmtId="168" formatCode="#,###.00"/>
    <numFmt numFmtId="169" formatCode="#,###__;\-\ #,###__"/>
    <numFmt numFmtId="170" formatCode="#,###__"/>
    <numFmt numFmtId="171" formatCode="00"/>
    <numFmt numFmtId="172" formatCode="#,###__;\-#,###__"/>
    <numFmt numFmtId="173" formatCode="#,###\ _F_t;\-#,###\ _F_t"/>
  </numFmts>
  <fonts count="85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Times New Roman CE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i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10"/>
      <name val="Times New Roman CE"/>
      <charset val="238"/>
    </font>
    <font>
      <sz val="10"/>
      <name val="Wingdings"/>
      <charset val="2"/>
    </font>
    <font>
      <sz val="9"/>
      <color theme="1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sz val="7"/>
      <name val="Times New Roman CE"/>
      <charset val="238"/>
    </font>
    <font>
      <b/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6"/>
      <name val="Times New Roman CE"/>
      <family val="1"/>
      <charset val="238"/>
    </font>
    <font>
      <i/>
      <sz val="11"/>
      <name val="Times New Roman CE"/>
      <charset val="238"/>
    </font>
    <font>
      <b/>
      <sz val="7"/>
      <name val="Times New Roman CE"/>
      <charset val="238"/>
    </font>
    <font>
      <i/>
      <sz val="7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gray125">
        <bgColor indexed="47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4" fontId="38" fillId="0" borderId="0" applyFont="0" applyFill="0" applyBorder="0" applyAlignment="0" applyProtection="0"/>
    <xf numFmtId="0" fontId="46" fillId="0" borderId="0"/>
    <xf numFmtId="0" fontId="48" fillId="0" borderId="0"/>
    <xf numFmtId="0" fontId="48" fillId="0" borderId="0"/>
    <xf numFmtId="164" fontId="1" fillId="0" borderId="0" applyFont="0" applyFill="0" applyBorder="0" applyAlignment="0" applyProtection="0"/>
    <xf numFmtId="0" fontId="38" fillId="0" borderId="0"/>
    <xf numFmtId="0" fontId="63" fillId="0" borderId="0"/>
    <xf numFmtId="0" fontId="1" fillId="0" borderId="0"/>
    <xf numFmtId="9" fontId="1" fillId="0" borderId="0" applyFont="0" applyFill="0" applyBorder="0" applyAlignment="0" applyProtection="0"/>
  </cellStyleXfs>
  <cellXfs count="899">
    <xf numFmtId="0" fontId="0" fillId="0" borderId="0" xfId="0"/>
    <xf numFmtId="165" fontId="2" fillId="0" borderId="0" xfId="1" applyNumberFormat="1" applyFont="1" applyAlignment="1">
      <alignment horizontal="left" vertical="center" wrapText="1"/>
    </xf>
    <xf numFmtId="165" fontId="3" fillId="0" borderId="0" xfId="1" applyNumberFormat="1" applyFont="1" applyAlignment="1">
      <alignment vertical="center" wrapText="1"/>
    </xf>
    <xf numFmtId="0" fontId="4" fillId="0" borderId="0" xfId="1" applyFont="1" applyAlignment="1">
      <alignment horizontal="right" vertical="top"/>
    </xf>
    <xf numFmtId="165" fontId="2" fillId="0" borderId="0" xfId="1" applyNumberFormat="1" applyFont="1" applyAlignment="1">
      <alignment vertical="center" wrapText="1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 indent="1"/>
    </xf>
    <xf numFmtId="165" fontId="10" fillId="0" borderId="5" xfId="1" applyNumberFormat="1" applyFont="1" applyBorder="1" applyAlignment="1">
      <alignment horizontal="right" vertical="center" wrapText="1" indent="1"/>
    </xf>
    <xf numFmtId="0" fontId="11" fillId="0" borderId="0" xfId="1" applyFont="1" applyAlignment="1">
      <alignment vertical="center" wrapText="1"/>
    </xf>
    <xf numFmtId="49" fontId="12" fillId="0" borderId="8" xfId="1" applyNumberFormat="1" applyFont="1" applyBorder="1" applyAlignment="1">
      <alignment horizontal="center" vertical="center" wrapText="1"/>
    </xf>
    <xf numFmtId="0" fontId="14" fillId="0" borderId="9" xfId="2" applyFont="1" applyBorder="1" applyAlignment="1">
      <alignment horizontal="left" vertical="center" wrapText="1" indent="1"/>
    </xf>
    <xf numFmtId="165" fontId="14" fillId="0" borderId="10" xfId="1" applyNumberFormat="1" applyFont="1" applyBorder="1" applyAlignment="1" applyProtection="1">
      <alignment horizontal="right" vertical="center" wrapText="1" indent="1"/>
      <protection locked="0"/>
    </xf>
    <xf numFmtId="0" fontId="15" fillId="0" borderId="0" xfId="1" applyFont="1" applyAlignment="1">
      <alignment vertical="center" wrapText="1"/>
    </xf>
    <xf numFmtId="0" fontId="14" fillId="0" borderId="12" xfId="2" applyFont="1" applyBorder="1" applyAlignment="1">
      <alignment horizontal="left" vertical="center" wrapText="1" indent="1"/>
    </xf>
    <xf numFmtId="0" fontId="10" fillId="0" borderId="3" xfId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 vertical="center" wrapText="1" indent="1"/>
    </xf>
    <xf numFmtId="165" fontId="10" fillId="0" borderId="5" xfId="1" applyNumberFormat="1" applyFont="1" applyBorder="1" applyAlignment="1" applyProtection="1">
      <alignment horizontal="right" vertical="center" wrapText="1" indent="1"/>
      <protection locked="0"/>
    </xf>
    <xf numFmtId="49" fontId="12" fillId="0" borderId="13" xfId="1" applyNumberFormat="1" applyFont="1" applyBorder="1" applyAlignment="1">
      <alignment horizontal="center" vertical="center" wrapText="1"/>
    </xf>
    <xf numFmtId="0" fontId="12" fillId="0" borderId="12" xfId="2" applyFont="1" applyBorder="1" applyAlignment="1">
      <alignment horizontal="left" vertical="center" wrapText="1" indent="1"/>
    </xf>
    <xf numFmtId="165" fontId="12" fillId="0" borderId="14" xfId="1" applyNumberFormat="1" applyFont="1" applyBorder="1" applyAlignment="1" applyProtection="1">
      <alignment horizontal="right" vertical="center" wrapText="1" indent="1"/>
      <protection locked="0"/>
    </xf>
    <xf numFmtId="0" fontId="12" fillId="0" borderId="9" xfId="2" applyFont="1" applyBorder="1" applyAlignment="1">
      <alignment horizontal="left" vertical="center" wrapText="1" indent="1"/>
    </xf>
    <xf numFmtId="165" fontId="12" fillId="0" borderId="11" xfId="1" applyNumberFormat="1" applyFont="1" applyBorder="1" applyAlignment="1" applyProtection="1">
      <alignment horizontal="right" vertical="center" wrapText="1" indent="1"/>
      <protection locked="0"/>
    </xf>
    <xf numFmtId="0" fontId="12" fillId="0" borderId="15" xfId="2" quotePrefix="1" applyFont="1" applyBorder="1" applyAlignment="1">
      <alignment horizontal="left" vertical="center" wrapText="1" indent="1"/>
    </xf>
    <xf numFmtId="165" fontId="12" fillId="0" borderId="16" xfId="1" applyNumberFormat="1" applyFont="1" applyBorder="1" applyAlignment="1" applyProtection="1">
      <alignment horizontal="right" vertical="center" wrapText="1" indent="1"/>
      <protection locked="0"/>
    </xf>
    <xf numFmtId="0" fontId="12" fillId="0" borderId="15" xfId="2" applyFont="1" applyBorder="1" applyAlignment="1">
      <alignment horizontal="left" vertical="center" wrapText="1" indent="1"/>
    </xf>
    <xf numFmtId="165" fontId="10" fillId="0" borderId="17" xfId="1" applyNumberFormat="1" applyFont="1" applyBorder="1" applyAlignment="1" applyProtection="1">
      <alignment horizontal="right" vertical="center" wrapText="1" indent="1"/>
      <protection locked="0"/>
    </xf>
    <xf numFmtId="165" fontId="10" fillId="0" borderId="17" xfId="1" applyNumberFormat="1" applyFont="1" applyBorder="1" applyAlignment="1">
      <alignment horizontal="right" vertical="center" wrapText="1" indent="1"/>
    </xf>
    <xf numFmtId="0" fontId="16" fillId="0" borderId="3" xfId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wrapText="1" indent="1"/>
    </xf>
    <xf numFmtId="165" fontId="9" fillId="0" borderId="17" xfId="1" applyNumberFormat="1" applyFont="1" applyBorder="1" applyAlignment="1">
      <alignment horizontal="right" vertical="center" wrapText="1" indent="1"/>
    </xf>
    <xf numFmtId="0" fontId="1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 indent="1"/>
    </xf>
    <xf numFmtId="165" fontId="9" fillId="0" borderId="0" xfId="1" applyNumberFormat="1" applyFont="1" applyAlignment="1">
      <alignment horizontal="right" vertical="center" wrapText="1" indent="1"/>
    </xf>
    <xf numFmtId="0" fontId="9" fillId="0" borderId="1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165" fontId="12" fillId="0" borderId="10" xfId="1" applyNumberFormat="1" applyFont="1" applyBorder="1" applyAlignment="1" applyProtection="1">
      <alignment horizontal="right" vertical="center" wrapText="1" indent="1"/>
      <protection locked="0"/>
    </xf>
    <xf numFmtId="0" fontId="5" fillId="0" borderId="4" xfId="1" applyFont="1" applyBorder="1" applyAlignment="1">
      <alignment horizontal="left" vertical="center" wrapText="1" indent="1"/>
    </xf>
    <xf numFmtId="165" fontId="9" fillId="0" borderId="5" xfId="1" applyNumberFormat="1" applyFont="1" applyBorder="1" applyAlignment="1">
      <alignment horizontal="right" vertical="center" wrapText="1" inden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right" vertical="center" wrapText="1" indent="1"/>
    </xf>
    <xf numFmtId="0" fontId="8" fillId="0" borderId="3" xfId="1" applyFont="1" applyBorder="1" applyAlignment="1">
      <alignment horizontal="left" vertical="center"/>
    </xf>
    <xf numFmtId="0" fontId="8" fillId="0" borderId="18" xfId="1" applyFont="1" applyBorder="1" applyAlignment="1">
      <alignment vertical="center" wrapText="1"/>
    </xf>
    <xf numFmtId="3" fontId="8" fillId="0" borderId="5" xfId="1" applyNumberFormat="1" applyFont="1" applyBorder="1" applyAlignment="1" applyProtection="1">
      <alignment horizontal="right" vertical="center" wrapText="1" indent="1"/>
      <protection locked="0"/>
    </xf>
    <xf numFmtId="165" fontId="1" fillId="0" borderId="0" xfId="1" applyNumberFormat="1" applyAlignment="1">
      <alignment vertical="center" wrapText="1"/>
    </xf>
    <xf numFmtId="0" fontId="9" fillId="0" borderId="3" xfId="2" applyFont="1" applyBorder="1" applyAlignment="1">
      <alignment horizontal="center" vertical="center" wrapText="1"/>
    </xf>
    <xf numFmtId="165" fontId="9" fillId="0" borderId="5" xfId="2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49" fontId="14" fillId="0" borderId="13" xfId="2" applyNumberFormat="1" applyFont="1" applyBorder="1" applyAlignment="1">
      <alignment horizontal="center" vertical="center" wrapText="1"/>
    </xf>
    <xf numFmtId="165" fontId="14" fillId="0" borderId="24" xfId="2" applyNumberFormat="1" applyFont="1" applyBorder="1" applyAlignment="1" applyProtection="1">
      <alignment horizontal="right" vertical="center" wrapText="1" indent="1"/>
      <protection locked="0"/>
    </xf>
    <xf numFmtId="0" fontId="18" fillId="0" borderId="0" xfId="0" applyFont="1" applyAlignment="1">
      <alignment vertical="center" wrapText="1"/>
    </xf>
    <xf numFmtId="49" fontId="14" fillId="0" borderId="25" xfId="2" applyNumberFormat="1" applyFont="1" applyBorder="1" applyAlignment="1">
      <alignment horizontal="center" vertical="center" wrapText="1"/>
    </xf>
    <xf numFmtId="0" fontId="14" fillId="0" borderId="26" xfId="2" applyFont="1" applyBorder="1" applyAlignment="1">
      <alignment horizontal="left" vertical="center" wrapText="1" indent="1"/>
    </xf>
    <xf numFmtId="165" fontId="10" fillId="0" borderId="5" xfId="2" applyNumberFormat="1" applyFont="1" applyBorder="1" applyAlignment="1">
      <alignment horizontal="right" vertical="center" wrapText="1" indent="1"/>
    </xf>
    <xf numFmtId="165" fontId="16" fillId="0" borderId="5" xfId="0" applyNumberFormat="1" applyFont="1" applyBorder="1" applyAlignment="1">
      <alignment horizontal="right" vertical="center" wrapText="1" indent="1"/>
    </xf>
    <xf numFmtId="0" fontId="13" fillId="0" borderId="0" xfId="2"/>
    <xf numFmtId="0" fontId="7" fillId="0" borderId="27" xfId="1" applyFont="1" applyBorder="1" applyAlignment="1">
      <alignment horizontal="right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14" fillId="0" borderId="0" xfId="2" applyFont="1"/>
    <xf numFmtId="0" fontId="9" fillId="0" borderId="3" xfId="2" applyFont="1" applyBorder="1" applyAlignment="1">
      <alignment horizontal="left" vertical="center" wrapText="1" indent="1"/>
    </xf>
    <xf numFmtId="0" fontId="9" fillId="0" borderId="4" xfId="2" applyFont="1" applyBorder="1" applyAlignment="1">
      <alignment horizontal="left" vertical="center" wrapText="1" indent="1"/>
    </xf>
    <xf numFmtId="0" fontId="21" fillId="0" borderId="0" xfId="2" applyFont="1"/>
    <xf numFmtId="49" fontId="14" fillId="0" borderId="13" xfId="2" applyNumberFormat="1" applyFont="1" applyBorder="1" applyAlignment="1">
      <alignment horizontal="left" vertical="center" wrapText="1" indent="1"/>
    </xf>
    <xf numFmtId="0" fontId="22" fillId="0" borderId="12" xfId="1" applyFont="1" applyBorder="1" applyAlignment="1">
      <alignment horizontal="left" wrapText="1" indent="1"/>
    </xf>
    <xf numFmtId="165" fontId="14" fillId="0" borderId="14" xfId="2" applyNumberFormat="1" applyFont="1" applyBorder="1" applyAlignment="1" applyProtection="1">
      <alignment horizontal="right" vertical="center" wrapText="1" indent="1"/>
      <protection locked="0"/>
    </xf>
    <xf numFmtId="49" fontId="14" fillId="0" borderId="8" xfId="2" applyNumberFormat="1" applyFont="1" applyBorder="1" applyAlignment="1">
      <alignment horizontal="left" vertical="center" wrapText="1" indent="1"/>
    </xf>
    <xf numFmtId="0" fontId="22" fillId="0" borderId="9" xfId="1" applyFont="1" applyBorder="1" applyAlignment="1">
      <alignment horizontal="left" wrapText="1" indent="1"/>
    </xf>
    <xf numFmtId="165" fontId="14" fillId="0" borderId="10" xfId="2" applyNumberFormat="1" applyFont="1" applyBorder="1" applyAlignment="1" applyProtection="1">
      <alignment horizontal="right" vertical="center" wrapText="1" indent="1"/>
      <protection locked="0"/>
    </xf>
    <xf numFmtId="49" fontId="14" fillId="0" borderId="30" xfId="2" applyNumberFormat="1" applyFont="1" applyBorder="1" applyAlignment="1">
      <alignment horizontal="left" vertical="center" wrapText="1" indent="1"/>
    </xf>
    <xf numFmtId="0" fontId="22" fillId="0" borderId="31" xfId="1" applyFont="1" applyBorder="1" applyAlignment="1">
      <alignment horizontal="left" wrapText="1" indent="1"/>
    </xf>
    <xf numFmtId="0" fontId="16" fillId="0" borderId="4" xfId="1" applyFont="1" applyBorder="1" applyAlignment="1">
      <alignment horizontal="left" vertical="center" wrapText="1" indent="1"/>
    </xf>
    <xf numFmtId="165" fontId="14" fillId="0" borderId="32" xfId="2" applyNumberFormat="1" applyFont="1" applyBorder="1" applyAlignment="1" applyProtection="1">
      <alignment horizontal="right" vertical="center" wrapText="1" indent="1"/>
      <protection locked="0"/>
    </xf>
    <xf numFmtId="165" fontId="14" fillId="0" borderId="14" xfId="2" applyNumberFormat="1" applyFont="1" applyBorder="1" applyAlignment="1">
      <alignment horizontal="right" vertical="center" wrapText="1" indent="1"/>
    </xf>
    <xf numFmtId="165" fontId="12" fillId="0" borderId="10" xfId="2" applyNumberFormat="1" applyFont="1" applyBorder="1" applyAlignment="1" applyProtection="1">
      <alignment horizontal="right" vertical="center" wrapText="1" indent="1"/>
      <protection locked="0"/>
    </xf>
    <xf numFmtId="165" fontId="12" fillId="0" borderId="32" xfId="2" applyNumberFormat="1" applyFont="1" applyBorder="1" applyAlignment="1" applyProtection="1">
      <alignment horizontal="right" vertical="center" wrapText="1" indent="1"/>
      <protection locked="0"/>
    </xf>
    <xf numFmtId="165" fontId="12" fillId="0" borderId="14" xfId="2" applyNumberFormat="1" applyFont="1" applyBorder="1" applyAlignment="1" applyProtection="1">
      <alignment horizontal="right" vertical="center" wrapText="1" indent="1"/>
      <protection locked="0"/>
    </xf>
    <xf numFmtId="0" fontId="16" fillId="0" borderId="3" xfId="1" applyFont="1" applyBorder="1" applyAlignment="1">
      <alignment wrapText="1"/>
    </xf>
    <xf numFmtId="0" fontId="22" fillId="0" borderId="31" xfId="1" applyFont="1" applyBorder="1" applyAlignment="1">
      <alignment wrapText="1"/>
    </xf>
    <xf numFmtId="0" fontId="22" fillId="0" borderId="13" xfId="1" applyFont="1" applyBorder="1" applyAlignment="1">
      <alignment wrapText="1"/>
    </xf>
    <xf numFmtId="0" fontId="22" fillId="0" borderId="8" xfId="1" applyFont="1" applyBorder="1" applyAlignment="1">
      <alignment wrapText="1"/>
    </xf>
    <xf numFmtId="0" fontId="22" fillId="0" borderId="30" xfId="1" applyFont="1" applyBorder="1" applyAlignment="1">
      <alignment wrapText="1"/>
    </xf>
    <xf numFmtId="165" fontId="9" fillId="0" borderId="5" xfId="2" applyNumberFormat="1" applyFont="1" applyBorder="1" applyAlignment="1" applyProtection="1">
      <alignment horizontal="right" vertical="center" wrapText="1" indent="1"/>
      <protection locked="0"/>
    </xf>
    <xf numFmtId="0" fontId="16" fillId="0" borderId="4" xfId="1" applyFont="1" applyBorder="1" applyAlignment="1">
      <alignment wrapText="1"/>
    </xf>
    <xf numFmtId="0" fontId="16" fillId="0" borderId="33" xfId="1" applyFont="1" applyBorder="1" applyAlignment="1">
      <alignment wrapText="1"/>
    </xf>
    <xf numFmtId="0" fontId="16" fillId="0" borderId="15" xfId="1" applyFont="1" applyBorder="1" applyAlignment="1">
      <alignment wrapText="1"/>
    </xf>
    <xf numFmtId="0" fontId="16" fillId="0" borderId="0" xfId="1" applyFont="1" applyAlignment="1">
      <alignment wrapText="1"/>
    </xf>
    <xf numFmtId="165" fontId="10" fillId="0" borderId="0" xfId="2" applyNumberFormat="1" applyFont="1" applyAlignment="1">
      <alignment horizontal="right" vertical="center" wrapText="1" indent="1"/>
    </xf>
    <xf numFmtId="0" fontId="7" fillId="0" borderId="27" xfId="1" applyFont="1" applyBorder="1" applyAlignment="1">
      <alignment horizontal="right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left" vertical="center" wrapText="1" indent="1"/>
    </xf>
    <xf numFmtId="0" fontId="9" fillId="0" borderId="2" xfId="2" applyFont="1" applyBorder="1" applyAlignment="1">
      <alignment vertical="center" wrapText="1"/>
    </xf>
    <xf numFmtId="165" fontId="9" fillId="0" borderId="29" xfId="2" applyNumberFormat="1" applyFont="1" applyBorder="1" applyAlignment="1">
      <alignment horizontal="right" vertical="center" wrapText="1" indent="1"/>
    </xf>
    <xf numFmtId="49" fontId="14" fillId="0" borderId="34" xfId="2" applyNumberFormat="1" applyFont="1" applyBorder="1" applyAlignment="1">
      <alignment horizontal="left" vertical="center" wrapText="1" indent="1"/>
    </xf>
    <xf numFmtId="0" fontId="14" fillId="0" borderId="35" xfId="2" applyFont="1" applyBorder="1" applyAlignment="1">
      <alignment horizontal="left" vertical="center" wrapText="1" indent="1"/>
    </xf>
    <xf numFmtId="165" fontId="14" fillId="0" borderId="36" xfId="2" applyNumberFormat="1" applyFont="1" applyBorder="1" applyAlignment="1" applyProtection="1">
      <alignment horizontal="right" vertical="center" wrapText="1" indent="1"/>
      <protection locked="0"/>
    </xf>
    <xf numFmtId="0" fontId="14" fillId="0" borderId="37" xfId="2" applyFont="1" applyBorder="1" applyAlignment="1">
      <alignment horizontal="left" vertical="center" wrapText="1" indent="1"/>
    </xf>
    <xf numFmtId="0" fontId="14" fillId="0" borderId="0" xfId="2" applyFont="1" applyAlignment="1">
      <alignment horizontal="left" vertical="center" wrapText="1" indent="1"/>
    </xf>
    <xf numFmtId="49" fontId="14" fillId="0" borderId="25" xfId="2" applyNumberFormat="1" applyFont="1" applyBorder="1" applyAlignment="1">
      <alignment horizontal="left" vertical="center" wrapText="1" indent="1"/>
    </xf>
    <xf numFmtId="0" fontId="9" fillId="0" borderId="4" xfId="2" applyFont="1" applyBorder="1" applyAlignment="1">
      <alignment vertical="center" wrapText="1"/>
    </xf>
    <xf numFmtId="0" fontId="14" fillId="0" borderId="31" xfId="2" applyFont="1" applyBorder="1" applyAlignment="1">
      <alignment horizontal="left" vertical="center" wrapText="1" indent="1"/>
    </xf>
    <xf numFmtId="0" fontId="22" fillId="0" borderId="31" xfId="1" applyFont="1" applyBorder="1" applyAlignment="1">
      <alignment horizontal="left" vertical="center" wrapText="1" indent="1"/>
    </xf>
    <xf numFmtId="165" fontId="16" fillId="0" borderId="5" xfId="1" applyNumberFormat="1" applyFont="1" applyBorder="1" applyAlignment="1">
      <alignment horizontal="right" vertical="center" wrapText="1" indent="1"/>
    </xf>
    <xf numFmtId="165" fontId="19" fillId="0" borderId="5" xfId="1" quotePrefix="1" applyNumberFormat="1" applyFont="1" applyBorder="1" applyAlignment="1">
      <alignment horizontal="right" vertical="center" wrapText="1" indent="1"/>
    </xf>
    <xf numFmtId="0" fontId="23" fillId="0" borderId="0" xfId="2" applyFont="1"/>
    <xf numFmtId="0" fontId="24" fillId="0" borderId="0" xfId="2" applyFont="1"/>
    <xf numFmtId="0" fontId="16" fillId="0" borderId="33" xfId="1" applyFont="1" applyBorder="1" applyAlignment="1">
      <alignment horizontal="left" vertical="center" wrapText="1" indent="1"/>
    </xf>
    <xf numFmtId="0" fontId="19" fillId="0" borderId="15" xfId="1" applyFont="1" applyBorder="1" applyAlignment="1">
      <alignment horizontal="left" vertical="center" wrapText="1" indent="1"/>
    </xf>
    <xf numFmtId="0" fontId="13" fillId="0" borderId="0" xfId="2" applyAlignment="1">
      <alignment horizontal="right" vertical="center" indent="1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165" fontId="6" fillId="0" borderId="0" xfId="2" applyNumberFormat="1" applyFont="1" applyAlignment="1">
      <alignment horizontal="right" vertical="center" wrapText="1" indent="1"/>
    </xf>
    <xf numFmtId="165" fontId="6" fillId="0" borderId="0" xfId="1" applyNumberFormat="1" applyFont="1" applyAlignment="1">
      <alignment horizontal="centerContinuous" vertical="center" wrapText="1"/>
    </xf>
    <xf numFmtId="165" fontId="1" fillId="0" borderId="0" xfId="1" applyNumberFormat="1" applyAlignment="1">
      <alignment horizontal="centerContinuous" vertical="center"/>
    </xf>
    <xf numFmtId="165" fontId="1" fillId="0" borderId="0" xfId="1" applyNumberFormat="1" applyAlignment="1">
      <alignment horizontal="center" vertical="center" wrapText="1"/>
    </xf>
    <xf numFmtId="165" fontId="7" fillId="0" borderId="0" xfId="1" applyNumberFormat="1" applyFont="1" applyAlignment="1">
      <alignment horizontal="right" vertical="center"/>
    </xf>
    <xf numFmtId="165" fontId="5" fillId="0" borderId="3" xfId="1" applyNumberFormat="1" applyFont="1" applyBorder="1" applyAlignment="1">
      <alignment horizontal="centerContinuous" vertical="center" wrapText="1"/>
    </xf>
    <xf numFmtId="165" fontId="5" fillId="0" borderId="4" xfId="1" applyNumberFormat="1" applyFont="1" applyBorder="1" applyAlignment="1">
      <alignment horizontal="centerContinuous" vertical="center" wrapText="1"/>
    </xf>
    <xf numFmtId="165" fontId="5" fillId="0" borderId="5" xfId="1" applyNumberFormat="1" applyFont="1" applyBorder="1" applyAlignment="1">
      <alignment horizontal="centerContinuous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10" fillId="0" borderId="21" xfId="1" applyNumberFormat="1" applyFont="1" applyBorder="1" applyAlignment="1">
      <alignment horizontal="center" vertical="center" wrapText="1"/>
    </xf>
    <xf numFmtId="165" fontId="10" fillId="0" borderId="3" xfId="1" applyNumberFormat="1" applyFont="1" applyBorder="1" applyAlignment="1">
      <alignment horizontal="center" vertical="center" wrapText="1"/>
    </xf>
    <xf numFmtId="165" fontId="10" fillId="0" borderId="4" xfId="1" applyNumberFormat="1" applyFont="1" applyBorder="1" applyAlignment="1">
      <alignment horizontal="center" vertical="center" wrapText="1"/>
    </xf>
    <xf numFmtId="165" fontId="10" fillId="0" borderId="5" xfId="1" applyNumberFormat="1" applyFont="1" applyBorder="1" applyAlignment="1">
      <alignment horizontal="center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1" fillId="0" borderId="38" xfId="1" applyNumberFormat="1" applyBorder="1" applyAlignment="1">
      <alignment horizontal="left" vertical="center" wrapText="1" indent="1"/>
    </xf>
    <xf numFmtId="165" fontId="14" fillId="0" borderId="13" xfId="1" applyNumberFormat="1" applyFont="1" applyBorder="1" applyAlignment="1">
      <alignment horizontal="left" vertical="center" wrapText="1" indent="1"/>
    </xf>
    <xf numFmtId="165" fontId="14" fillId="0" borderId="12" xfId="1" applyNumberFormat="1" applyFont="1" applyBorder="1" applyAlignment="1" applyProtection="1">
      <alignment horizontal="right" vertical="center" wrapText="1" indent="1"/>
      <protection locked="0"/>
    </xf>
    <xf numFmtId="165" fontId="14" fillId="0" borderId="14" xfId="1" applyNumberFormat="1" applyFont="1" applyBorder="1" applyAlignment="1" applyProtection="1">
      <alignment horizontal="right" vertical="center" wrapText="1" indent="1"/>
      <protection locked="0"/>
    </xf>
    <xf numFmtId="165" fontId="1" fillId="0" borderId="39" xfId="1" applyNumberFormat="1" applyBorder="1" applyAlignment="1">
      <alignment horizontal="left" vertical="center" wrapText="1" indent="1"/>
    </xf>
    <xf numFmtId="165" fontId="14" fillId="0" borderId="8" xfId="1" applyNumberFormat="1" applyFont="1" applyBorder="1" applyAlignment="1">
      <alignment horizontal="left" vertical="center" wrapText="1" indent="1"/>
    </xf>
    <xf numFmtId="165" fontId="14" fillId="0" borderId="9" xfId="1" applyNumberFormat="1" applyFont="1" applyBorder="1" applyAlignment="1" applyProtection="1">
      <alignment horizontal="right" vertical="center" wrapText="1" indent="1"/>
      <protection locked="0"/>
    </xf>
    <xf numFmtId="165" fontId="14" fillId="0" borderId="40" xfId="1" applyNumberFormat="1" applyFont="1" applyBorder="1" applyAlignment="1">
      <alignment horizontal="left" vertical="center" wrapText="1" indent="1"/>
    </xf>
    <xf numFmtId="165" fontId="14" fillId="0" borderId="41" xfId="1" applyNumberFormat="1" applyFont="1" applyBorder="1" applyAlignment="1" applyProtection="1">
      <alignment horizontal="right" vertical="center" wrapText="1" indent="1"/>
      <protection locked="0"/>
    </xf>
    <xf numFmtId="165" fontId="14" fillId="0" borderId="8" xfId="1" applyNumberFormat="1" applyFont="1" applyBorder="1" applyAlignment="1" applyProtection="1">
      <alignment horizontal="left" vertical="center" wrapText="1" indent="1"/>
      <protection locked="0"/>
    </xf>
    <xf numFmtId="165" fontId="12" fillId="0" borderId="0" xfId="1" applyNumberFormat="1" applyFont="1" applyAlignment="1" applyProtection="1">
      <alignment horizontal="left" vertical="center" wrapText="1" indent="1"/>
      <protection locked="0"/>
    </xf>
    <xf numFmtId="165" fontId="14" fillId="0" borderId="30" xfId="1" applyNumberFormat="1" applyFont="1" applyBorder="1" applyAlignment="1" applyProtection="1">
      <alignment horizontal="left" vertical="center" wrapText="1" indent="1"/>
      <protection locked="0"/>
    </xf>
    <xf numFmtId="165" fontId="14" fillId="0" borderId="31" xfId="1" applyNumberFormat="1" applyFont="1" applyBorder="1" applyAlignment="1" applyProtection="1">
      <alignment horizontal="right" vertical="center" wrapText="1" indent="1"/>
      <protection locked="0"/>
    </xf>
    <xf numFmtId="165" fontId="14" fillId="0" borderId="32" xfId="1" applyNumberFormat="1" applyFont="1" applyBorder="1" applyAlignment="1" applyProtection="1">
      <alignment horizontal="right" vertical="center" wrapText="1" indent="1"/>
      <protection locked="0"/>
    </xf>
    <xf numFmtId="165" fontId="26" fillId="0" borderId="21" xfId="1" applyNumberFormat="1" applyFont="1" applyBorder="1" applyAlignment="1">
      <alignment horizontal="left" vertical="center" wrapText="1" indent="1"/>
    </xf>
    <xf numFmtId="165" fontId="10" fillId="0" borderId="3" xfId="1" applyNumberFormat="1" applyFont="1" applyBorder="1" applyAlignment="1">
      <alignment horizontal="left" vertical="center" wrapText="1" indent="1"/>
    </xf>
    <xf numFmtId="165" fontId="10" fillId="0" borderId="4" xfId="1" applyNumberFormat="1" applyFont="1" applyBorder="1" applyAlignment="1">
      <alignment horizontal="right" vertical="center" wrapText="1" indent="1"/>
    </xf>
    <xf numFmtId="165" fontId="1" fillId="0" borderId="42" xfId="1" applyNumberFormat="1" applyBorder="1" applyAlignment="1">
      <alignment horizontal="left" vertical="center" wrapText="1" indent="1"/>
    </xf>
    <xf numFmtId="165" fontId="12" fillId="0" borderId="25" xfId="1" applyNumberFormat="1" applyFont="1" applyBorder="1" applyAlignment="1">
      <alignment horizontal="left" vertical="center" wrapText="1" indent="1"/>
    </xf>
    <xf numFmtId="165" fontId="27" fillId="0" borderId="26" xfId="1" applyNumberFormat="1" applyFont="1" applyBorder="1" applyAlignment="1">
      <alignment horizontal="right" vertical="center" wrapText="1" indent="1"/>
    </xf>
    <xf numFmtId="165" fontId="12" fillId="0" borderId="8" xfId="1" applyNumberFormat="1" applyFont="1" applyBorder="1" applyAlignment="1">
      <alignment horizontal="left" vertical="center" wrapText="1" indent="1"/>
    </xf>
    <xf numFmtId="165" fontId="12" fillId="0" borderId="9" xfId="1" applyNumberFormat="1" applyFont="1" applyBorder="1" applyAlignment="1" applyProtection="1">
      <alignment horizontal="right" vertical="center" wrapText="1" indent="1"/>
      <protection locked="0"/>
    </xf>
    <xf numFmtId="165" fontId="27" fillId="0" borderId="9" xfId="1" applyNumberFormat="1" applyFont="1" applyBorder="1" applyAlignment="1">
      <alignment horizontal="right" vertical="center" wrapText="1" indent="1"/>
    </xf>
    <xf numFmtId="165" fontId="12" fillId="0" borderId="26" xfId="1" applyNumberFormat="1" applyFont="1" applyBorder="1" applyAlignment="1" applyProtection="1">
      <alignment horizontal="right" vertical="center" wrapText="1" indent="1"/>
      <protection locked="0"/>
    </xf>
    <xf numFmtId="165" fontId="26" fillId="0" borderId="3" xfId="1" applyNumberFormat="1" applyFont="1" applyBorder="1" applyAlignment="1">
      <alignment horizontal="left" vertical="center" wrapText="1" indent="1"/>
    </xf>
    <xf numFmtId="165" fontId="26" fillId="0" borderId="17" xfId="1" applyNumberFormat="1" applyFont="1" applyBorder="1" applyAlignment="1">
      <alignment horizontal="right" vertical="center" wrapText="1" indent="1"/>
    </xf>
    <xf numFmtId="165" fontId="14" fillId="0" borderId="25" xfId="1" applyNumberFormat="1" applyFont="1" applyBorder="1" applyAlignment="1" applyProtection="1">
      <alignment horizontal="left" vertical="center" wrapText="1" indent="1"/>
      <protection locked="0"/>
    </xf>
    <xf numFmtId="165" fontId="14" fillId="0" borderId="46" xfId="1" applyNumberFormat="1" applyFont="1" applyBorder="1" applyAlignment="1" applyProtection="1">
      <alignment horizontal="right" vertical="center" wrapText="1" indent="1"/>
      <protection locked="0"/>
    </xf>
    <xf numFmtId="165" fontId="14" fillId="0" borderId="25" xfId="1" applyNumberFormat="1" applyFont="1" applyBorder="1" applyAlignment="1">
      <alignment horizontal="left" vertical="center" wrapText="1" indent="1"/>
    </xf>
    <xf numFmtId="165" fontId="14" fillId="0" borderId="11" xfId="1" applyNumberFormat="1" applyFont="1" applyBorder="1" applyAlignment="1" applyProtection="1">
      <alignment horizontal="right" vertical="center" wrapText="1" indent="1"/>
      <protection locked="0"/>
    </xf>
    <xf numFmtId="165" fontId="27" fillId="0" borderId="25" xfId="1" applyNumberFormat="1" applyFont="1" applyBorder="1" applyAlignment="1">
      <alignment horizontal="left" vertical="center" wrapText="1" indent="1"/>
    </xf>
    <xf numFmtId="165" fontId="27" fillId="0" borderId="12" xfId="1" applyNumberFormat="1" applyFont="1" applyBorder="1" applyAlignment="1">
      <alignment horizontal="right" vertical="center" wrapText="1" indent="1"/>
    </xf>
    <xf numFmtId="165" fontId="12" fillId="0" borderId="8" xfId="1" applyNumberFormat="1" applyFont="1" applyBorder="1" applyAlignment="1">
      <alignment horizontal="left" vertical="center" wrapText="1" indent="2"/>
    </xf>
    <xf numFmtId="165" fontId="12" fillId="0" borderId="9" xfId="1" applyNumberFormat="1" applyFont="1" applyBorder="1" applyAlignment="1">
      <alignment horizontal="left" vertical="center" wrapText="1" indent="2"/>
    </xf>
    <xf numFmtId="165" fontId="27" fillId="0" borderId="9" xfId="1" applyNumberFormat="1" applyFont="1" applyBorder="1" applyAlignment="1">
      <alignment horizontal="left" vertical="center" wrapText="1" indent="1"/>
    </xf>
    <xf numFmtId="165" fontId="12" fillId="0" borderId="13" xfId="1" applyNumberFormat="1" applyFont="1" applyBorder="1" applyAlignment="1">
      <alignment horizontal="left" vertical="center" wrapText="1" indent="1"/>
    </xf>
    <xf numFmtId="165" fontId="12" fillId="0" borderId="13" xfId="1" applyNumberFormat="1" applyFont="1" applyBorder="1" applyAlignment="1" applyProtection="1">
      <alignment horizontal="left" vertical="center" wrapText="1" indent="1"/>
      <protection locked="0"/>
    </xf>
    <xf numFmtId="165" fontId="14" fillId="0" borderId="13" xfId="1" applyNumberFormat="1" applyFont="1" applyBorder="1" applyAlignment="1" applyProtection="1">
      <alignment horizontal="left" vertical="center" wrapText="1" indent="1"/>
      <protection locked="0"/>
    </xf>
    <xf numFmtId="165" fontId="14" fillId="0" borderId="13" xfId="1" applyNumberFormat="1" applyFont="1" applyBorder="1" applyAlignment="1">
      <alignment horizontal="left" vertical="center" wrapText="1" indent="2"/>
    </xf>
    <xf numFmtId="165" fontId="14" fillId="0" borderId="30" xfId="1" applyNumberFormat="1" applyFont="1" applyBorder="1" applyAlignment="1">
      <alignment horizontal="left" vertical="center" wrapText="1" indent="2"/>
    </xf>
    <xf numFmtId="0" fontId="13" fillId="0" borderId="0" xfId="3" applyProtection="1">
      <protection locked="0"/>
    </xf>
    <xf numFmtId="0" fontId="13" fillId="0" borderId="0" xfId="3"/>
    <xf numFmtId="0" fontId="25" fillId="0" borderId="28" xfId="3" applyFont="1" applyBorder="1" applyAlignment="1">
      <alignment horizontal="center" vertical="center" wrapText="1"/>
    </xf>
    <xf numFmtId="0" fontId="25" fillId="0" borderId="2" xfId="3" applyFont="1" applyBorder="1" applyAlignment="1">
      <alignment horizontal="center" vertical="center"/>
    </xf>
    <xf numFmtId="0" fontId="25" fillId="0" borderId="29" xfId="3" applyFont="1" applyBorder="1" applyAlignment="1">
      <alignment horizontal="center" vertical="center"/>
    </xf>
    <xf numFmtId="0" fontId="14" fillId="0" borderId="3" xfId="3" applyFont="1" applyBorder="1" applyAlignment="1">
      <alignment horizontal="left" vertical="center" indent="1"/>
    </xf>
    <xf numFmtId="0" fontId="13" fillId="0" borderId="0" xfId="3" applyAlignment="1">
      <alignment vertical="center"/>
    </xf>
    <xf numFmtId="0" fontId="14" fillId="0" borderId="25" xfId="3" applyFont="1" applyBorder="1" applyAlignment="1">
      <alignment horizontal="left" vertical="center" indent="1"/>
    </xf>
    <xf numFmtId="0" fontId="14" fillId="0" borderId="8" xfId="3" applyFont="1" applyBorder="1" applyAlignment="1">
      <alignment horizontal="left" vertical="center" indent="1"/>
    </xf>
    <xf numFmtId="0" fontId="14" fillId="0" borderId="9" xfId="3" applyFont="1" applyBorder="1" applyAlignment="1">
      <alignment horizontal="left" vertical="center" wrapText="1" indent="1"/>
    </xf>
    <xf numFmtId="0" fontId="13" fillId="0" borderId="0" xfId="3" applyAlignment="1" applyProtection="1">
      <alignment vertical="center"/>
      <protection locked="0"/>
    </xf>
    <xf numFmtId="0" fontId="14" fillId="0" borderId="12" xfId="3" applyFont="1" applyBorder="1" applyAlignment="1">
      <alignment horizontal="left" vertical="center" wrapText="1" indent="1"/>
    </xf>
    <xf numFmtId="0" fontId="14" fillId="0" borderId="9" xfId="3" applyFont="1" applyBorder="1" applyAlignment="1">
      <alignment horizontal="left" vertical="center" indent="1"/>
    </xf>
    <xf numFmtId="0" fontId="5" fillId="0" borderId="4" xfId="3" applyFont="1" applyBorder="1" applyAlignment="1">
      <alignment horizontal="left" vertical="center" indent="1"/>
    </xf>
    <xf numFmtId="0" fontId="14" fillId="0" borderId="13" xfId="3" applyFont="1" applyBorder="1" applyAlignment="1">
      <alignment horizontal="left" vertical="center" indent="1"/>
    </xf>
    <xf numFmtId="0" fontId="14" fillId="0" borderId="12" xfId="3" applyFont="1" applyBorder="1" applyAlignment="1">
      <alignment horizontal="left" vertical="center" indent="1"/>
    </xf>
    <xf numFmtId="0" fontId="9" fillId="0" borderId="3" xfId="3" applyFont="1" applyBorder="1" applyAlignment="1">
      <alignment horizontal="left" vertical="center" indent="1"/>
    </xf>
    <xf numFmtId="0" fontId="5" fillId="0" borderId="4" xfId="3" applyFont="1" applyBorder="1" applyAlignment="1">
      <alignment horizontal="left" indent="1"/>
    </xf>
    <xf numFmtId="0" fontId="21" fillId="0" borderId="0" xfId="3" applyFont="1"/>
    <xf numFmtId="0" fontId="30" fillId="0" borderId="0" xfId="3" applyFont="1" applyProtection="1">
      <protection locked="0"/>
    </xf>
    <xf numFmtId="0" fontId="24" fillId="0" borderId="0" xfId="3" applyFont="1" applyProtection="1">
      <protection locked="0"/>
    </xf>
    <xf numFmtId="165" fontId="6" fillId="0" borderId="0" xfId="2" applyNumberFormat="1" applyFont="1" applyAlignment="1">
      <alignment horizontal="center" vertical="center"/>
    </xf>
    <xf numFmtId="0" fontId="24" fillId="0" borderId="0" xfId="2" applyFont="1" applyAlignment="1">
      <alignment horizontal="center"/>
    </xf>
    <xf numFmtId="165" fontId="14" fillId="0" borderId="51" xfId="2" applyNumberFormat="1" applyFont="1" applyBorder="1" applyAlignment="1" applyProtection="1">
      <alignment horizontal="right" vertical="center" wrapText="1" indent="1"/>
      <protection locked="0"/>
    </xf>
    <xf numFmtId="165" fontId="14" fillId="0" borderId="52" xfId="2" applyNumberFormat="1" applyFont="1" applyBorder="1" applyAlignment="1" applyProtection="1">
      <alignment horizontal="right" vertical="center" wrapText="1" indent="1"/>
      <protection locked="0"/>
    </xf>
    <xf numFmtId="165" fontId="14" fillId="0" borderId="17" xfId="2" applyNumberFormat="1" applyFont="1" applyBorder="1" applyAlignment="1" applyProtection="1">
      <alignment horizontal="right" vertical="center" wrapText="1" indent="1"/>
      <protection locked="0"/>
    </xf>
    <xf numFmtId="49" fontId="10" fillId="0" borderId="3" xfId="2" applyNumberFormat="1" applyFont="1" applyBorder="1" applyAlignment="1">
      <alignment horizontal="left" vertical="center" wrapText="1" indent="1"/>
    </xf>
    <xf numFmtId="165" fontId="10" fillId="0" borderId="17" xfId="2" applyNumberFormat="1" applyFont="1" applyBorder="1" applyAlignment="1" applyProtection="1">
      <alignment horizontal="right" vertical="center" wrapText="1" indent="1"/>
      <protection locked="0"/>
    </xf>
    <xf numFmtId="0" fontId="5" fillId="0" borderId="18" xfId="1" applyFont="1" applyBorder="1" applyAlignment="1">
      <alignment horizontal="center" vertical="center" wrapText="1"/>
    </xf>
    <xf numFmtId="0" fontId="31" fillId="0" borderId="0" xfId="4"/>
    <xf numFmtId="0" fontId="32" fillId="0" borderId="37" xfId="4" applyFont="1" applyBorder="1" applyAlignment="1">
      <alignment vertical="center" wrapText="1"/>
    </xf>
    <xf numFmtId="0" fontId="32" fillId="0" borderId="9" xfId="4" applyFont="1" applyBorder="1" applyAlignment="1">
      <alignment horizontal="center" vertical="center" wrapText="1"/>
    </xf>
    <xf numFmtId="0" fontId="32" fillId="0" borderId="9" xfId="4" applyFont="1" applyBorder="1" applyAlignment="1">
      <alignment vertical="center" wrapText="1"/>
    </xf>
    <xf numFmtId="0" fontId="32" fillId="0" borderId="54" xfId="5" applyFont="1" applyBorder="1"/>
    <xf numFmtId="0" fontId="31" fillId="0" borderId="31" xfId="4" applyBorder="1"/>
    <xf numFmtId="0" fontId="31" fillId="0" borderId="26" xfId="4" applyBorder="1"/>
    <xf numFmtId="0" fontId="32" fillId="0" borderId="55" xfId="5" applyFont="1" applyBorder="1" applyAlignment="1">
      <alignment horizontal="left"/>
    </xf>
    <xf numFmtId="0" fontId="31" fillId="0" borderId="9" xfId="4" applyBorder="1"/>
    <xf numFmtId="0" fontId="31" fillId="0" borderId="53" xfId="4" applyBorder="1"/>
    <xf numFmtId="0" fontId="31" fillId="0" borderId="37" xfId="4" applyBorder="1"/>
    <xf numFmtId="0" fontId="32" fillId="0" borderId="55" xfId="5" applyFont="1" applyBorder="1"/>
    <xf numFmtId="0" fontId="31" fillId="0" borderId="7" xfId="4" applyBorder="1"/>
    <xf numFmtId="0" fontId="31" fillId="0" borderId="4" xfId="4" applyBorder="1"/>
    <xf numFmtId="0" fontId="31" fillId="0" borderId="3" xfId="4" applyBorder="1"/>
    <xf numFmtId="0" fontId="32" fillId="0" borderId="0" xfId="5" applyFont="1"/>
    <xf numFmtId="0" fontId="31" fillId="0" borderId="56" xfId="4" applyBorder="1"/>
    <xf numFmtId="0" fontId="32" fillId="0" borderId="1" xfId="5" applyFont="1" applyBorder="1"/>
    <xf numFmtId="0" fontId="31" fillId="0" borderId="57" xfId="4" applyBorder="1"/>
    <xf numFmtId="0" fontId="31" fillId="0" borderId="5" xfId="4" applyBorder="1"/>
    <xf numFmtId="165" fontId="20" fillId="0" borderId="27" xfId="2" applyNumberFormat="1" applyFont="1" applyBorder="1" applyAlignment="1">
      <alignment horizontal="left" vertical="center"/>
    </xf>
    <xf numFmtId="0" fontId="5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165" fontId="9" fillId="0" borderId="4" xfId="2" applyNumberFormat="1" applyFont="1" applyBorder="1" applyAlignment="1" applyProtection="1">
      <alignment horizontal="right" vertical="center" wrapText="1" indent="1"/>
      <protection locked="0"/>
    </xf>
    <xf numFmtId="165" fontId="9" fillId="0" borderId="17" xfId="2" applyNumberFormat="1" applyFont="1" applyBorder="1" applyAlignment="1" applyProtection="1">
      <alignment horizontal="right" vertical="center" wrapText="1" indent="1"/>
      <protection locked="0"/>
    </xf>
    <xf numFmtId="165" fontId="10" fillId="0" borderId="4" xfId="2" applyNumberFormat="1" applyFont="1" applyBorder="1" applyAlignment="1">
      <alignment horizontal="right" vertical="center" wrapText="1" indent="1"/>
    </xf>
    <xf numFmtId="165" fontId="10" fillId="0" borderId="4" xfId="2" applyNumberFormat="1" applyFont="1" applyBorder="1" applyAlignment="1" applyProtection="1">
      <alignment horizontal="right" vertical="center" wrapText="1" indent="1"/>
      <protection locked="0"/>
    </xf>
    <xf numFmtId="165" fontId="10" fillId="0" borderId="17" xfId="2" applyNumberFormat="1" applyFont="1" applyBorder="1" applyAlignment="1">
      <alignment horizontal="right" vertical="center" wrapText="1" indent="1"/>
    </xf>
    <xf numFmtId="0" fontId="6" fillId="0" borderId="43" xfId="2" applyFont="1" applyBorder="1" applyAlignment="1">
      <alignment horizontal="center" vertical="center" wrapText="1"/>
    </xf>
    <xf numFmtId="0" fontId="6" fillId="0" borderId="43" xfId="2" applyFont="1" applyBorder="1" applyAlignment="1">
      <alignment vertical="center" wrapText="1"/>
    </xf>
    <xf numFmtId="165" fontId="6" fillId="0" borderId="43" xfId="2" applyNumberFormat="1" applyFont="1" applyBorder="1" applyAlignment="1">
      <alignment horizontal="right" vertical="center" wrapText="1" indent="1"/>
    </xf>
    <xf numFmtId="0" fontId="14" fillId="0" borderId="43" xfId="2" applyFont="1" applyBorder="1" applyAlignment="1">
      <alignment horizontal="right" vertical="center" wrapText="1" indent="1"/>
    </xf>
    <xf numFmtId="165" fontId="12" fillId="0" borderId="43" xfId="2" applyNumberFormat="1" applyFont="1" applyBorder="1" applyAlignment="1">
      <alignment horizontal="right" vertical="center" wrapText="1" indent="1"/>
    </xf>
    <xf numFmtId="0" fontId="9" fillId="0" borderId="48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left" vertical="center" wrapText="1" indent="1"/>
    </xf>
    <xf numFmtId="0" fontId="10" fillId="0" borderId="15" xfId="2" applyFont="1" applyBorder="1" applyAlignment="1">
      <alignment vertical="center" wrapText="1"/>
    </xf>
    <xf numFmtId="165" fontId="10" fillId="0" borderId="15" xfId="2" applyNumberFormat="1" applyFont="1" applyBorder="1" applyAlignment="1">
      <alignment horizontal="right" vertical="center" wrapText="1" indent="1"/>
    </xf>
    <xf numFmtId="165" fontId="10" fillId="0" borderId="50" xfId="2" applyNumberFormat="1" applyFont="1" applyBorder="1" applyAlignment="1">
      <alignment horizontal="right" vertical="center" wrapText="1" indent="1"/>
    </xf>
    <xf numFmtId="165" fontId="14" fillId="0" borderId="12" xfId="2" applyNumberFormat="1" applyFont="1" applyBorder="1" applyAlignment="1" applyProtection="1">
      <alignment horizontal="right" vertical="center" wrapText="1" indent="1"/>
      <protection locked="0"/>
    </xf>
    <xf numFmtId="165" fontId="14" fillId="0" borderId="58" xfId="2" applyNumberFormat="1" applyFont="1" applyBorder="1" applyAlignment="1" applyProtection="1">
      <alignment horizontal="right" vertical="center" wrapText="1" indent="1"/>
      <protection locked="0"/>
    </xf>
    <xf numFmtId="165" fontId="14" fillId="0" borderId="9" xfId="2" applyNumberFormat="1" applyFont="1" applyBorder="1" applyAlignment="1" applyProtection="1">
      <alignment horizontal="right" vertical="center" wrapText="1" indent="1"/>
      <protection locked="0"/>
    </xf>
    <xf numFmtId="165" fontId="9" fillId="0" borderId="4" xfId="2" applyNumberFormat="1" applyFont="1" applyBorder="1" applyAlignment="1">
      <alignment horizontal="right" vertical="center" wrapText="1" indent="1"/>
    </xf>
    <xf numFmtId="165" fontId="9" fillId="0" borderId="17" xfId="2" applyNumberFormat="1" applyFont="1" applyBorder="1" applyAlignment="1">
      <alignment horizontal="right" vertical="center" wrapText="1" indent="1"/>
    </xf>
    <xf numFmtId="165" fontId="19" fillId="0" borderId="4" xfId="1" quotePrefix="1" applyNumberFormat="1" applyFont="1" applyBorder="1" applyAlignment="1" applyProtection="1">
      <alignment horizontal="right" vertical="center" wrapText="1" indent="1"/>
      <protection locked="0"/>
    </xf>
    <xf numFmtId="165" fontId="19" fillId="0" borderId="17" xfId="1" quotePrefix="1" applyNumberFormat="1" applyFont="1" applyBorder="1" applyAlignment="1" applyProtection="1">
      <alignment horizontal="right" vertical="center" wrapText="1" indent="1"/>
      <protection locked="0"/>
    </xf>
    <xf numFmtId="165" fontId="19" fillId="0" borderId="4" xfId="1" quotePrefix="1" applyNumberFormat="1" applyFont="1" applyBorder="1" applyAlignment="1">
      <alignment horizontal="right" vertical="center" wrapText="1" indent="1"/>
    </xf>
    <xf numFmtId="165" fontId="19" fillId="0" borderId="17" xfId="1" quotePrefix="1" applyNumberFormat="1" applyFont="1" applyBorder="1" applyAlignment="1">
      <alignment horizontal="right" vertical="center" wrapText="1" indent="1"/>
    </xf>
    <xf numFmtId="165" fontId="21" fillId="0" borderId="0" xfId="2" applyNumberFormat="1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indent="1"/>
    </xf>
    <xf numFmtId="49" fontId="14" fillId="0" borderId="34" xfId="0" applyNumberFormat="1" applyFont="1" applyBorder="1" applyAlignment="1">
      <alignment horizontal="center" vertical="center" wrapText="1"/>
    </xf>
    <xf numFmtId="165" fontId="14" fillId="0" borderId="36" xfId="0" applyNumberFormat="1" applyFont="1" applyBorder="1" applyAlignment="1" applyProtection="1">
      <alignment vertical="center" wrapText="1"/>
      <protection locked="0"/>
    </xf>
    <xf numFmtId="49" fontId="14" fillId="0" borderId="13" xfId="0" applyNumberFormat="1" applyFont="1" applyBorder="1" applyAlignment="1">
      <alignment horizontal="center" vertical="center" wrapText="1"/>
    </xf>
    <xf numFmtId="165" fontId="12" fillId="0" borderId="10" xfId="0" applyNumberFormat="1" applyFont="1" applyBorder="1" applyAlignment="1" applyProtection="1">
      <alignment vertical="center" wrapText="1"/>
      <protection locked="0"/>
    </xf>
    <xf numFmtId="165" fontId="14" fillId="0" borderId="10" xfId="0" applyNumberFormat="1" applyFont="1" applyBorder="1" applyAlignment="1" applyProtection="1">
      <alignment vertical="center" wrapText="1"/>
      <protection locked="0"/>
    </xf>
    <xf numFmtId="165" fontId="14" fillId="0" borderId="32" xfId="0" applyNumberFormat="1" applyFont="1" applyBorder="1" applyAlignment="1" applyProtection="1">
      <alignment vertical="center" wrapText="1"/>
      <protection locked="0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0" fontId="14" fillId="0" borderId="59" xfId="2" applyFont="1" applyBorder="1" applyAlignment="1">
      <alignment horizontal="left" vertical="center" wrapText="1" indent="1"/>
    </xf>
    <xf numFmtId="165" fontId="14" fillId="0" borderId="16" xfId="0" applyNumberFormat="1" applyFont="1" applyBorder="1" applyAlignment="1" applyProtection="1">
      <alignment vertical="center" wrapText="1"/>
      <protection locked="0"/>
    </xf>
    <xf numFmtId="0" fontId="7" fillId="0" borderId="27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4" fillId="0" borderId="26" xfId="3" applyFont="1" applyBorder="1" applyAlignment="1">
      <alignment horizontal="left" vertical="center" indent="1"/>
    </xf>
    <xf numFmtId="165" fontId="6" fillId="0" borderId="0" xfId="2" applyNumberFormat="1" applyFont="1" applyAlignment="1">
      <alignment horizontal="centerContinuous" vertical="center"/>
    </xf>
    <xf numFmtId="165" fontId="35" fillId="0" borderId="27" xfId="2" applyNumberFormat="1" applyFont="1" applyBorder="1" applyAlignment="1">
      <alignment horizontal="left" vertical="center"/>
    </xf>
    <xf numFmtId="165" fontId="6" fillId="0" borderId="27" xfId="2" applyNumberFormat="1" applyFont="1" applyBorder="1" applyAlignment="1">
      <alignment horizontal="centerContinuous" vertical="center"/>
    </xf>
    <xf numFmtId="165" fontId="12" fillId="0" borderId="9" xfId="2" applyNumberFormat="1" applyFont="1" applyBorder="1" applyAlignment="1" applyProtection="1">
      <alignment horizontal="right" vertical="center" wrapText="1" indent="1"/>
      <protection locked="0"/>
    </xf>
    <xf numFmtId="165" fontId="12" fillId="0" borderId="24" xfId="2" applyNumberFormat="1" applyFont="1" applyBorder="1" applyAlignment="1" applyProtection="1">
      <alignment horizontal="right" vertical="center" wrapText="1" indent="1"/>
      <protection locked="0"/>
    </xf>
    <xf numFmtId="165" fontId="14" fillId="0" borderId="31" xfId="2" applyNumberFormat="1" applyFont="1" applyBorder="1" applyAlignment="1" applyProtection="1">
      <alignment horizontal="right" vertical="center" wrapText="1" indent="1"/>
      <protection locked="0"/>
    </xf>
    <xf numFmtId="0" fontId="14" fillId="0" borderId="0" xfId="2" applyFont="1" applyAlignment="1">
      <alignment horizontal="left" indent="1"/>
    </xf>
    <xf numFmtId="0" fontId="9" fillId="0" borderId="2" xfId="2" applyFont="1" applyBorder="1" applyAlignment="1">
      <alignment horizontal="left" vertical="center" wrapText="1" indent="1"/>
    </xf>
    <xf numFmtId="165" fontId="10" fillId="0" borderId="26" xfId="2" applyNumberFormat="1" applyFont="1" applyBorder="1" applyAlignment="1">
      <alignment horizontal="right" vertical="center" wrapText="1" indent="1"/>
    </xf>
    <xf numFmtId="0" fontId="12" fillId="0" borderId="9" xfId="2" applyFont="1" applyBorder="1" applyAlignment="1">
      <alignment horizontal="left" vertical="center" wrapText="1" indent="2"/>
    </xf>
    <xf numFmtId="49" fontId="14" fillId="0" borderId="60" xfId="2" applyNumberFormat="1" applyFont="1" applyBorder="1" applyAlignment="1">
      <alignment horizontal="left" vertical="center" wrapText="1" indent="1"/>
    </xf>
    <xf numFmtId="0" fontId="12" fillId="0" borderId="59" xfId="2" applyFont="1" applyBorder="1" applyAlignment="1">
      <alignment horizontal="left" vertical="center" wrapText="1" indent="2"/>
    </xf>
    <xf numFmtId="0" fontId="12" fillId="0" borderId="59" xfId="2" applyFont="1" applyBorder="1" applyAlignment="1" applyProtection="1">
      <alignment horizontal="right" vertical="center" wrapText="1" indent="1"/>
      <protection locked="0"/>
    </xf>
    <xf numFmtId="0" fontId="12" fillId="0" borderId="61" xfId="2" applyFont="1" applyBorder="1" applyAlignment="1" applyProtection="1">
      <alignment horizontal="right" vertical="center" wrapText="1" indent="1"/>
      <protection locked="0"/>
    </xf>
    <xf numFmtId="0" fontId="12" fillId="0" borderId="15" xfId="2" applyFont="1" applyBorder="1" applyAlignment="1" applyProtection="1">
      <alignment horizontal="right" vertical="center" wrapText="1" indent="1"/>
      <protection locked="0"/>
    </xf>
    <xf numFmtId="0" fontId="12" fillId="0" borderId="50" xfId="2" applyFont="1" applyBorder="1" applyAlignment="1" applyProtection="1">
      <alignment horizontal="right" vertical="center" wrapText="1" indent="1"/>
      <protection locked="0"/>
    </xf>
    <xf numFmtId="165" fontId="12" fillId="0" borderId="15" xfId="2" applyNumberFormat="1" applyFont="1" applyBorder="1" applyAlignment="1">
      <alignment horizontal="right" vertical="center" wrapText="1" indent="1"/>
    </xf>
    <xf numFmtId="0" fontId="12" fillId="0" borderId="31" xfId="2" applyFont="1" applyBorder="1" applyAlignment="1">
      <alignment horizontal="left" vertical="center" wrapText="1" indent="2"/>
    </xf>
    <xf numFmtId="165" fontId="12" fillId="0" borderId="31" xfId="2" applyNumberFormat="1" applyFont="1" applyBorder="1" applyAlignment="1" applyProtection="1">
      <alignment horizontal="right" vertical="center" wrapText="1" indent="1"/>
      <protection locked="0"/>
    </xf>
    <xf numFmtId="165" fontId="12" fillId="0" borderId="52" xfId="2" applyNumberFormat="1" applyFont="1" applyBorder="1" applyAlignment="1" applyProtection="1">
      <alignment horizontal="right" vertical="center" wrapText="1" indent="1"/>
      <protection locked="0"/>
    </xf>
    <xf numFmtId="165" fontId="12" fillId="0" borderId="4" xfId="2" applyNumberFormat="1" applyFont="1" applyBorder="1" applyAlignment="1">
      <alignment horizontal="right" vertical="center" wrapText="1" indent="1"/>
    </xf>
    <xf numFmtId="165" fontId="12" fillId="0" borderId="17" xfId="2" applyNumberFormat="1" applyFont="1" applyBorder="1" applyAlignment="1">
      <alignment horizontal="right" vertical="center" wrapText="1" indent="1"/>
    </xf>
    <xf numFmtId="0" fontId="12" fillId="0" borderId="4" xfId="2" applyFont="1" applyBorder="1" applyAlignment="1" applyProtection="1">
      <alignment horizontal="right" vertical="center" wrapText="1" indent="1"/>
      <protection locked="0"/>
    </xf>
    <xf numFmtId="0" fontId="12" fillId="0" borderId="17" xfId="2" applyFont="1" applyBorder="1" applyAlignment="1" applyProtection="1">
      <alignment horizontal="right" vertical="center" wrapText="1" indent="1"/>
      <protection locked="0"/>
    </xf>
    <xf numFmtId="165" fontId="14" fillId="0" borderId="35" xfId="2" applyNumberFormat="1" applyFont="1" applyBorder="1" applyAlignment="1" applyProtection="1">
      <alignment horizontal="right" vertical="center" wrapText="1" indent="1"/>
      <protection locked="0"/>
    </xf>
    <xf numFmtId="165" fontId="14" fillId="0" borderId="62" xfId="2" applyNumberFormat="1" applyFont="1" applyBorder="1" applyAlignment="1" applyProtection="1">
      <alignment horizontal="right" vertical="center" wrapText="1" indent="1"/>
      <protection locked="0"/>
    </xf>
    <xf numFmtId="0" fontId="35" fillId="0" borderId="4" xfId="2" applyFont="1" applyBorder="1" applyAlignment="1">
      <alignment horizontal="left" vertical="center" wrapText="1" indent="1"/>
    </xf>
    <xf numFmtId="0" fontId="14" fillId="0" borderId="12" xfId="2" applyFont="1" applyBorder="1" applyAlignment="1">
      <alignment horizontal="left" vertical="center" wrapText="1" indent="2"/>
    </xf>
    <xf numFmtId="165" fontId="14" fillId="0" borderId="26" xfId="2" applyNumberFormat="1" applyFont="1" applyBorder="1" applyAlignment="1" applyProtection="1">
      <alignment horizontal="right" vertical="center" wrapText="1" indent="1"/>
      <protection locked="0"/>
    </xf>
    <xf numFmtId="0" fontId="14" fillId="0" borderId="31" xfId="2" applyFont="1" applyBorder="1" applyAlignment="1">
      <alignment horizontal="left" vertical="center" wrapText="1" indent="2"/>
    </xf>
    <xf numFmtId="165" fontId="13" fillId="0" borderId="0" xfId="2" applyNumberFormat="1"/>
    <xf numFmtId="165" fontId="14" fillId="0" borderId="31" xfId="0" applyNumberFormat="1" applyFont="1" applyBorder="1" applyAlignment="1" applyProtection="1">
      <alignment vertical="center" wrapText="1"/>
      <protection locked="0"/>
    </xf>
    <xf numFmtId="165" fontId="14" fillId="0" borderId="26" xfId="3" applyNumberFormat="1" applyFont="1" applyBorder="1" applyAlignment="1" applyProtection="1">
      <alignment vertical="center"/>
      <protection locked="0"/>
    </xf>
    <xf numFmtId="165" fontId="14" fillId="0" borderId="11" xfId="3" applyNumberFormat="1" applyFont="1" applyBorder="1" applyAlignment="1">
      <alignment vertical="center"/>
    </xf>
    <xf numFmtId="165" fontId="14" fillId="0" borderId="9" xfId="3" applyNumberFormat="1" applyFont="1" applyBorder="1" applyAlignment="1" applyProtection="1">
      <alignment vertical="center"/>
      <protection locked="0"/>
    </xf>
    <xf numFmtId="165" fontId="14" fillId="0" borderId="10" xfId="3" applyNumberFormat="1" applyFont="1" applyBorder="1" applyAlignment="1">
      <alignment vertical="center"/>
    </xf>
    <xf numFmtId="165" fontId="14" fillId="0" borderId="12" xfId="3" applyNumberFormat="1" applyFont="1" applyBorder="1" applyAlignment="1" applyProtection="1">
      <alignment vertical="center"/>
      <protection locked="0"/>
    </xf>
    <xf numFmtId="165" fontId="14" fillId="0" borderId="14" xfId="3" applyNumberFormat="1" applyFont="1" applyBorder="1" applyAlignment="1">
      <alignment vertical="center"/>
    </xf>
    <xf numFmtId="165" fontId="9" fillId="0" borderId="4" xfId="3" applyNumberFormat="1" applyFont="1" applyBorder="1" applyAlignment="1">
      <alignment vertical="center"/>
    </xf>
    <xf numFmtId="165" fontId="9" fillId="0" borderId="5" xfId="3" applyNumberFormat="1" applyFont="1" applyBorder="1" applyAlignment="1">
      <alignment vertical="center"/>
    </xf>
    <xf numFmtId="165" fontId="9" fillId="0" borderId="4" xfId="3" applyNumberFormat="1" applyFont="1" applyBorder="1"/>
    <xf numFmtId="165" fontId="9" fillId="0" borderId="5" xfId="3" applyNumberFormat="1" applyFont="1" applyBorder="1"/>
    <xf numFmtId="165" fontId="13" fillId="0" borderId="0" xfId="3" applyNumberFormat="1" applyProtection="1">
      <protection locked="0"/>
    </xf>
    <xf numFmtId="4" fontId="8" fillId="0" borderId="5" xfId="1" applyNumberFormat="1" applyFont="1" applyBorder="1" applyAlignment="1" applyProtection="1">
      <alignment horizontal="right" vertical="center" wrapText="1" indent="1"/>
      <protection locked="0"/>
    </xf>
    <xf numFmtId="165" fontId="14" fillId="0" borderId="0" xfId="3" applyNumberFormat="1" applyFont="1" applyAlignment="1">
      <alignment vertical="center"/>
    </xf>
    <xf numFmtId="0" fontId="1" fillId="0" borderId="0" xfId="1"/>
    <xf numFmtId="165" fontId="18" fillId="0" borderId="0" xfId="1" applyNumberFormat="1" applyFont="1" applyAlignment="1">
      <alignment vertical="center" wrapText="1"/>
    </xf>
    <xf numFmtId="166" fontId="11" fillId="0" borderId="0" xfId="10" applyNumberFormat="1" applyFont="1" applyFill="1" applyAlignment="1" applyProtection="1">
      <alignment vertical="center" wrapText="1"/>
    </xf>
    <xf numFmtId="165" fontId="11" fillId="0" borderId="0" xfId="1" applyNumberFormat="1" applyFont="1" applyAlignment="1">
      <alignment vertical="center" wrapText="1"/>
    </xf>
    <xf numFmtId="0" fontId="22" fillId="0" borderId="31" xfId="0" applyFont="1" applyBorder="1" applyAlignment="1">
      <alignment horizontal="left" wrapText="1" indent="1"/>
    </xf>
    <xf numFmtId="49" fontId="14" fillId="0" borderId="30" xfId="0" applyNumberFormat="1" applyFont="1" applyBorder="1" applyAlignment="1">
      <alignment horizontal="left" vertical="center" wrapText="1" indent="1"/>
    </xf>
    <xf numFmtId="0" fontId="22" fillId="0" borderId="56" xfId="0" applyFont="1" applyBorder="1" applyAlignment="1">
      <alignment horizontal="left" wrapText="1" indent="1"/>
    </xf>
    <xf numFmtId="0" fontId="22" fillId="0" borderId="56" xfId="0" applyFont="1" applyBorder="1" applyAlignment="1">
      <alignment horizontal="left" vertical="center" wrapText="1" indent="1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165" fontId="10" fillId="0" borderId="0" xfId="1" applyNumberFormat="1" applyFont="1" applyAlignment="1">
      <alignment horizontal="right" vertical="center" wrapText="1" indent="1"/>
    </xf>
    <xf numFmtId="165" fontId="14" fillId="0" borderId="0" xfId="1" applyNumberFormat="1" applyFont="1" applyAlignment="1" applyProtection="1">
      <alignment horizontal="right" vertical="center" wrapText="1" indent="1"/>
      <protection locked="0"/>
    </xf>
    <xf numFmtId="165" fontId="10" fillId="0" borderId="0" xfId="1" applyNumberFormat="1" applyFont="1" applyAlignment="1" applyProtection="1">
      <alignment horizontal="right" vertical="center" wrapText="1" indent="1"/>
      <protection locked="0"/>
    </xf>
    <xf numFmtId="165" fontId="12" fillId="0" borderId="0" xfId="1" applyNumberFormat="1" applyFont="1" applyAlignment="1" applyProtection="1">
      <alignment horizontal="right" vertical="center" wrapText="1" indent="1"/>
      <protection locked="0"/>
    </xf>
    <xf numFmtId="4" fontId="8" fillId="0" borderId="0" xfId="1" applyNumberFormat="1" applyFont="1" applyAlignment="1" applyProtection="1">
      <alignment horizontal="right" vertical="center" wrapText="1" indent="1"/>
      <protection locked="0"/>
    </xf>
    <xf numFmtId="3" fontId="8" fillId="0" borderId="0" xfId="1" applyNumberFormat="1" applyFont="1" applyAlignment="1" applyProtection="1">
      <alignment horizontal="right" vertical="center" wrapText="1" indent="1"/>
      <protection locked="0"/>
    </xf>
    <xf numFmtId="0" fontId="40" fillId="0" borderId="0" xfId="1" applyFont="1" applyAlignment="1">
      <alignment horizontal="center" vertical="top" textRotation="180"/>
    </xf>
    <xf numFmtId="165" fontId="11" fillId="0" borderId="0" xfId="1" applyNumberFormat="1" applyFont="1" applyAlignment="1" applyProtection="1">
      <alignment vertical="center" wrapText="1"/>
      <protection locked="0"/>
    </xf>
    <xf numFmtId="165" fontId="7" fillId="0" borderId="27" xfId="1" applyNumberFormat="1" applyFont="1" applyBorder="1" applyAlignment="1">
      <alignment horizontal="right" vertical="center"/>
    </xf>
    <xf numFmtId="165" fontId="9" fillId="0" borderId="49" xfId="1" applyNumberFormat="1" applyFont="1" applyBorder="1" applyAlignment="1">
      <alignment horizontal="center" vertical="center"/>
    </xf>
    <xf numFmtId="165" fontId="9" fillId="0" borderId="21" xfId="1" applyNumberFormat="1" applyFont="1" applyBorder="1" applyAlignment="1">
      <alignment horizontal="center" vertical="center"/>
    </xf>
    <xf numFmtId="165" fontId="9" fillId="0" borderId="23" xfId="1" applyNumberFormat="1" applyFont="1" applyBorder="1" applyAlignment="1">
      <alignment horizontal="center" vertical="center"/>
    </xf>
    <xf numFmtId="165" fontId="9" fillId="0" borderId="21" xfId="1" applyNumberFormat="1" applyFont="1" applyBorder="1" applyAlignment="1">
      <alignment horizontal="center" vertical="center" wrapText="1"/>
    </xf>
    <xf numFmtId="165" fontId="9" fillId="0" borderId="23" xfId="1" applyNumberFormat="1" applyFont="1" applyBorder="1" applyAlignment="1">
      <alignment horizontal="center" vertical="center" wrapText="1"/>
    </xf>
    <xf numFmtId="49" fontId="43" fillId="0" borderId="65" xfId="1" applyNumberFormat="1" applyFont="1" applyBorder="1" applyAlignment="1">
      <alignment horizontal="left" vertical="center"/>
    </xf>
    <xf numFmtId="165" fontId="43" fillId="0" borderId="22" xfId="1" applyNumberFormat="1" applyFont="1" applyBorder="1" applyAlignment="1">
      <alignment horizontal="right" vertical="center" indent="2"/>
    </xf>
    <xf numFmtId="165" fontId="43" fillId="0" borderId="22" xfId="1" applyNumberFormat="1" applyFont="1" applyBorder="1" applyAlignment="1" applyProtection="1">
      <alignment horizontal="right" vertical="center" wrapText="1" indent="2"/>
      <protection locked="0"/>
    </xf>
    <xf numFmtId="165" fontId="43" fillId="0" borderId="44" xfId="1" applyNumberFormat="1" applyFont="1" applyBorder="1" applyAlignment="1" applyProtection="1">
      <alignment horizontal="right" vertical="center" wrapText="1" indent="2"/>
      <protection locked="0"/>
    </xf>
    <xf numFmtId="49" fontId="44" fillId="0" borderId="55" xfId="1" quotePrefix="1" applyNumberFormat="1" applyFont="1" applyBorder="1" applyAlignment="1">
      <alignment horizontal="left" vertical="center"/>
    </xf>
    <xf numFmtId="165" fontId="44" fillId="0" borderId="39" xfId="1" applyNumberFormat="1" applyFont="1" applyBorder="1" applyAlignment="1">
      <alignment horizontal="right" vertical="center" indent="2"/>
    </xf>
    <xf numFmtId="165" fontId="44" fillId="0" borderId="39" xfId="1" applyNumberFormat="1" applyFont="1" applyBorder="1" applyAlignment="1" applyProtection="1">
      <alignment horizontal="right" vertical="center" wrapText="1" indent="2"/>
      <protection locked="0"/>
    </xf>
    <xf numFmtId="49" fontId="43" fillId="0" borderId="55" xfId="1" applyNumberFormat="1" applyFont="1" applyBorder="1" applyAlignment="1">
      <alignment horizontal="left" vertical="center"/>
    </xf>
    <xf numFmtId="165" fontId="43" fillId="0" borderId="39" xfId="1" applyNumberFormat="1" applyFont="1" applyBorder="1" applyAlignment="1">
      <alignment horizontal="right" vertical="center" indent="2"/>
    </xf>
    <xf numFmtId="165" fontId="43" fillId="0" borderId="39" xfId="1" applyNumberFormat="1" applyFont="1" applyBorder="1" applyAlignment="1" applyProtection="1">
      <alignment horizontal="right" vertical="center" wrapText="1" indent="2"/>
      <protection locked="0"/>
    </xf>
    <xf numFmtId="49" fontId="25" fillId="0" borderId="1" xfId="1" applyNumberFormat="1" applyFont="1" applyBorder="1" applyAlignment="1" applyProtection="1">
      <alignment horizontal="left" vertical="center"/>
      <protection locked="0"/>
    </xf>
    <xf numFmtId="165" fontId="25" fillId="0" borderId="21" xfId="1" applyNumberFormat="1" applyFont="1" applyBorder="1" applyAlignment="1">
      <alignment horizontal="right" vertical="center" indent="2"/>
    </xf>
    <xf numFmtId="165" fontId="25" fillId="0" borderId="21" xfId="1" applyNumberFormat="1" applyFont="1" applyBorder="1" applyAlignment="1">
      <alignment horizontal="right" vertical="center" wrapText="1" indent="2"/>
    </xf>
    <xf numFmtId="49" fontId="43" fillId="0" borderId="13" xfId="1" applyNumberFormat="1" applyFont="1" applyBorder="1" applyAlignment="1">
      <alignment horizontal="left" vertical="center"/>
    </xf>
    <xf numFmtId="49" fontId="43" fillId="0" borderId="8" xfId="1" applyNumberFormat="1" applyFont="1" applyBorder="1" applyAlignment="1">
      <alignment horizontal="left" vertical="center"/>
    </xf>
    <xf numFmtId="49" fontId="43" fillId="0" borderId="30" xfId="1" applyNumberFormat="1" applyFont="1" applyBorder="1" applyAlignment="1" applyProtection="1">
      <alignment horizontal="left" vertical="center"/>
      <protection locked="0"/>
    </xf>
    <xf numFmtId="165" fontId="43" fillId="0" borderId="66" xfId="1" applyNumberFormat="1" applyFont="1" applyBorder="1" applyAlignment="1" applyProtection="1">
      <alignment horizontal="right" vertical="center" wrapText="1" indent="2"/>
      <protection locked="0"/>
    </xf>
    <xf numFmtId="165" fontId="43" fillId="0" borderId="45" xfId="1" applyNumberFormat="1" applyFont="1" applyBorder="1" applyAlignment="1" applyProtection="1">
      <alignment horizontal="right" vertical="center" wrapText="1" indent="2"/>
      <protection locked="0"/>
    </xf>
    <xf numFmtId="167" fontId="25" fillId="0" borderId="21" xfId="1" applyNumberFormat="1" applyFont="1" applyBorder="1" applyAlignment="1">
      <alignment horizontal="left" vertical="center" wrapText="1"/>
    </xf>
    <xf numFmtId="165" fontId="16" fillId="0" borderId="5" xfId="0" quotePrefix="1" applyNumberFormat="1" applyFont="1" applyBorder="1" applyAlignment="1">
      <alignment horizontal="right" vertical="center" wrapText="1" indent="1"/>
    </xf>
    <xf numFmtId="168" fontId="14" fillId="0" borderId="14" xfId="2" applyNumberFormat="1" applyFont="1" applyBorder="1" applyAlignment="1">
      <alignment horizontal="right" vertical="center" wrapText="1" indent="1"/>
    </xf>
    <xf numFmtId="168" fontId="9" fillId="0" borderId="29" xfId="2" applyNumberFormat="1" applyFont="1" applyBorder="1" applyAlignment="1">
      <alignment horizontal="right" vertical="center" wrapText="1" indent="1"/>
    </xf>
    <xf numFmtId="168" fontId="14" fillId="0" borderId="36" xfId="2" applyNumberFormat="1" applyFont="1" applyBorder="1" applyAlignment="1" applyProtection="1">
      <alignment horizontal="right" vertical="center" wrapText="1" indent="1"/>
      <protection locked="0"/>
    </xf>
    <xf numFmtId="168" fontId="14" fillId="0" borderId="10" xfId="2" applyNumberFormat="1" applyFont="1" applyBorder="1" applyAlignment="1" applyProtection="1">
      <alignment horizontal="right" vertical="center" wrapText="1" indent="1"/>
      <protection locked="0"/>
    </xf>
    <xf numFmtId="168" fontId="14" fillId="0" borderId="32" xfId="2" applyNumberFormat="1" applyFont="1" applyBorder="1" applyAlignment="1" applyProtection="1">
      <alignment horizontal="right" vertical="center" wrapText="1" indent="1"/>
      <protection locked="0"/>
    </xf>
    <xf numFmtId="168" fontId="9" fillId="0" borderId="5" xfId="2" applyNumberFormat="1" applyFont="1" applyBorder="1" applyAlignment="1">
      <alignment horizontal="right" vertical="center" wrapText="1" indent="1"/>
    </xf>
    <xf numFmtId="168" fontId="19" fillId="0" borderId="5" xfId="1" quotePrefix="1" applyNumberFormat="1" applyFont="1" applyBorder="1" applyAlignment="1">
      <alignment horizontal="right" vertical="center" wrapText="1" indent="1"/>
    </xf>
    <xf numFmtId="168" fontId="6" fillId="0" borderId="0" xfId="2" applyNumberFormat="1" applyFont="1" applyAlignment="1">
      <alignment horizontal="center" vertical="center"/>
    </xf>
    <xf numFmtId="168" fontId="7" fillId="0" borderId="27" xfId="1" applyNumberFormat="1" applyFont="1" applyBorder="1" applyAlignment="1">
      <alignment horizontal="right" vertical="center"/>
    </xf>
    <xf numFmtId="168" fontId="5" fillId="0" borderId="5" xfId="2" applyNumberFormat="1" applyFont="1" applyBorder="1" applyAlignment="1">
      <alignment horizontal="center" vertical="center" wrapText="1"/>
    </xf>
    <xf numFmtId="168" fontId="9" fillId="0" borderId="29" xfId="2" applyNumberFormat="1" applyFont="1" applyBorder="1" applyAlignment="1">
      <alignment horizontal="center" vertical="center" wrapText="1"/>
    </xf>
    <xf numFmtId="168" fontId="14" fillId="0" borderId="14" xfId="2" applyNumberFormat="1" applyFont="1" applyBorder="1" applyAlignment="1" applyProtection="1">
      <alignment horizontal="right" vertical="center" wrapText="1" indent="1"/>
      <protection locked="0"/>
    </xf>
    <xf numFmtId="168" fontId="10" fillId="0" borderId="5" xfId="2" applyNumberFormat="1" applyFont="1" applyBorder="1" applyAlignment="1">
      <alignment horizontal="right" vertical="center" wrapText="1" indent="1"/>
    </xf>
    <xf numFmtId="168" fontId="12" fillId="0" borderId="10" xfId="2" applyNumberFormat="1" applyFont="1" applyBorder="1" applyAlignment="1" applyProtection="1">
      <alignment horizontal="right" vertical="center" wrapText="1" indent="1"/>
      <protection locked="0"/>
    </xf>
    <xf numFmtId="168" fontId="12" fillId="0" borderId="32" xfId="2" applyNumberFormat="1" applyFont="1" applyBorder="1" applyAlignment="1" applyProtection="1">
      <alignment horizontal="right" vertical="center" wrapText="1" indent="1"/>
      <protection locked="0"/>
    </xf>
    <xf numFmtId="168" fontId="12" fillId="0" borderId="14" xfId="2" applyNumberFormat="1" applyFont="1" applyBorder="1" applyAlignment="1" applyProtection="1">
      <alignment horizontal="right" vertical="center" wrapText="1" indent="1"/>
      <protection locked="0"/>
    </xf>
    <xf numFmtId="168" fontId="9" fillId="0" borderId="5" xfId="2" applyNumberFormat="1" applyFont="1" applyBorder="1" applyAlignment="1" applyProtection="1">
      <alignment horizontal="right" vertical="center" wrapText="1" indent="1"/>
      <protection locked="0"/>
    </xf>
    <xf numFmtId="168" fontId="6" fillId="0" borderId="0" xfId="2" applyNumberFormat="1" applyFont="1" applyAlignment="1">
      <alignment horizontal="right" vertical="center" wrapText="1" indent="1"/>
    </xf>
    <xf numFmtId="168" fontId="9" fillId="0" borderId="5" xfId="2" applyNumberFormat="1" applyFont="1" applyBorder="1" applyAlignment="1">
      <alignment horizontal="center" vertical="center" wrapText="1"/>
    </xf>
    <xf numFmtId="168" fontId="14" fillId="0" borderId="24" xfId="2" applyNumberFormat="1" applyFont="1" applyBorder="1" applyAlignment="1" applyProtection="1">
      <alignment horizontal="right" vertical="center" wrapText="1" indent="1"/>
      <protection locked="0"/>
    </xf>
    <xf numFmtId="168" fontId="16" fillId="0" borderId="5" xfId="1" applyNumberFormat="1" applyFont="1" applyBorder="1" applyAlignment="1">
      <alignment horizontal="right" vertical="center" wrapText="1" indent="1"/>
    </xf>
    <xf numFmtId="168" fontId="14" fillId="0" borderId="51" xfId="2" applyNumberFormat="1" applyFont="1" applyBorder="1" applyAlignment="1" applyProtection="1">
      <alignment horizontal="right" vertical="center" wrapText="1" indent="1"/>
      <protection locked="0"/>
    </xf>
    <xf numFmtId="168" fontId="13" fillId="0" borderId="0" xfId="2" applyNumberFormat="1" applyAlignment="1">
      <alignment horizontal="right" vertical="center" indent="1"/>
    </xf>
    <xf numFmtId="168" fontId="24" fillId="0" borderId="0" xfId="2" applyNumberFormat="1" applyFont="1" applyAlignment="1">
      <alignment horizontal="center"/>
    </xf>
    <xf numFmtId="165" fontId="5" fillId="0" borderId="18" xfId="1" applyNumberFormat="1" applyFont="1" applyBorder="1" applyAlignment="1">
      <alignment horizontal="centerContinuous" vertical="center" wrapText="1"/>
    </xf>
    <xf numFmtId="165" fontId="10" fillId="0" borderId="18" xfId="1" applyNumberFormat="1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165" fontId="14" fillId="0" borderId="67" xfId="1" applyNumberFormat="1" applyFont="1" applyBorder="1" applyAlignment="1" applyProtection="1">
      <alignment horizontal="right" vertical="center" wrapText="1" indent="1"/>
      <protection locked="0"/>
    </xf>
    <xf numFmtId="165" fontId="14" fillId="0" borderId="37" xfId="1" applyNumberFormat="1" applyFont="1" applyBorder="1" applyAlignment="1" applyProtection="1">
      <alignment horizontal="right" vertical="center" wrapText="1" indent="1"/>
      <protection locked="0"/>
    </xf>
    <xf numFmtId="165" fontId="14" fillId="0" borderId="53" xfId="1" applyNumberFormat="1" applyFont="1" applyBorder="1" applyAlignment="1" applyProtection="1">
      <alignment horizontal="right" vertical="center" wrapText="1" indent="1"/>
      <protection locked="0"/>
    </xf>
    <xf numFmtId="165" fontId="10" fillId="0" borderId="18" xfId="1" applyNumberFormat="1" applyFont="1" applyBorder="1" applyAlignment="1">
      <alignment horizontal="right" vertical="center" wrapText="1" indent="1"/>
    </xf>
    <xf numFmtId="165" fontId="12" fillId="0" borderId="37" xfId="1" applyNumberFormat="1" applyFont="1" applyBorder="1" applyAlignment="1" applyProtection="1">
      <alignment horizontal="right" vertical="center" wrapText="1" indent="1"/>
      <protection locked="0"/>
    </xf>
    <xf numFmtId="165" fontId="12" fillId="0" borderId="57" xfId="1" applyNumberFormat="1" applyFont="1" applyBorder="1" applyAlignment="1" applyProtection="1">
      <alignment horizontal="right" vertical="center" wrapText="1" indent="1"/>
      <protection locked="0"/>
    </xf>
    <xf numFmtId="165" fontId="27" fillId="0" borderId="37" xfId="1" applyNumberFormat="1" applyFont="1" applyBorder="1" applyAlignment="1">
      <alignment horizontal="right" vertical="center" wrapText="1" indent="1"/>
    </xf>
    <xf numFmtId="165" fontId="27" fillId="0" borderId="67" xfId="1" applyNumberFormat="1" applyFont="1" applyBorder="1" applyAlignment="1">
      <alignment horizontal="right" vertical="center" wrapText="1" indent="1"/>
    </xf>
    <xf numFmtId="165" fontId="12" fillId="0" borderId="67" xfId="1" applyNumberFormat="1" applyFont="1" applyBorder="1" applyAlignment="1" applyProtection="1">
      <alignment horizontal="right" vertical="center" wrapText="1" indent="1"/>
      <protection locked="0"/>
    </xf>
    <xf numFmtId="165" fontId="5" fillId="0" borderId="0" xfId="1" applyNumberFormat="1" applyFont="1" applyAlignment="1">
      <alignment horizontal="center" vertical="center" wrapText="1"/>
    </xf>
    <xf numFmtId="165" fontId="14" fillId="0" borderId="11" xfId="0" applyNumberFormat="1" applyFont="1" applyBorder="1" applyAlignment="1" applyProtection="1">
      <alignment vertical="center" wrapText="1"/>
      <protection locked="0"/>
    </xf>
    <xf numFmtId="165" fontId="14" fillId="0" borderId="14" xfId="0" applyNumberFormat="1" applyFont="1" applyBorder="1" applyAlignment="1" applyProtection="1">
      <alignment vertical="center" wrapText="1"/>
      <protection locked="0"/>
    </xf>
    <xf numFmtId="165" fontId="10" fillId="0" borderId="68" xfId="0" applyNumberFormat="1" applyFont="1" applyBorder="1" applyAlignment="1">
      <alignment vertical="center" wrapText="1"/>
    </xf>
    <xf numFmtId="0" fontId="5" fillId="0" borderId="21" xfId="1" applyFont="1" applyBorder="1" applyAlignment="1">
      <alignment horizontal="center" vertical="center" wrapText="1"/>
    </xf>
    <xf numFmtId="165" fontId="5" fillId="0" borderId="47" xfId="1" applyNumberFormat="1" applyFont="1" applyBorder="1" applyAlignment="1">
      <alignment horizontal="center" vertical="center" wrapText="1"/>
    </xf>
    <xf numFmtId="165" fontId="5" fillId="0" borderId="22" xfId="1" applyNumberFormat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165" fontId="14" fillId="0" borderId="39" xfId="0" applyNumberFormat="1" applyFont="1" applyBorder="1" applyAlignment="1" applyProtection="1">
      <alignment vertical="center" wrapText="1"/>
      <protection locked="0"/>
    </xf>
    <xf numFmtId="0" fontId="5" fillId="0" borderId="20" xfId="1" applyFont="1" applyBorder="1" applyAlignment="1">
      <alignment horizontal="center" vertical="center" wrapText="1"/>
    </xf>
    <xf numFmtId="165" fontId="14" fillId="0" borderId="11" xfId="2" applyNumberFormat="1" applyFont="1" applyBorder="1" applyAlignment="1" applyProtection="1">
      <alignment horizontal="right" vertical="center" wrapText="1" indent="1"/>
      <protection locked="0"/>
    </xf>
    <xf numFmtId="0" fontId="47" fillId="0" borderId="9" xfId="11" applyFont="1" applyBorder="1" applyAlignment="1">
      <alignment horizontal="center" vertical="center"/>
    </xf>
    <xf numFmtId="0" fontId="49" fillId="0" borderId="9" xfId="12" applyFont="1" applyBorder="1" applyAlignment="1">
      <alignment horizontal="center" vertical="center" wrapText="1"/>
    </xf>
    <xf numFmtId="0" fontId="47" fillId="0" borderId="0" xfId="11" applyFont="1"/>
    <xf numFmtId="0" fontId="31" fillId="0" borderId="9" xfId="11" applyFont="1" applyBorder="1" applyAlignment="1">
      <alignment horizontal="center" vertical="top" wrapText="1"/>
    </xf>
    <xf numFmtId="0" fontId="31" fillId="0" borderId="9" xfId="11" applyFont="1" applyBorder="1" applyAlignment="1">
      <alignment horizontal="left" vertical="top" wrapText="1"/>
    </xf>
    <xf numFmtId="3" fontId="31" fillId="0" borderId="9" xfId="11" applyNumberFormat="1" applyFont="1" applyBorder="1" applyAlignment="1">
      <alignment horizontal="right" vertical="top" wrapText="1"/>
    </xf>
    <xf numFmtId="0" fontId="46" fillId="0" borderId="0" xfId="11"/>
    <xf numFmtId="0" fontId="32" fillId="0" borderId="9" xfId="11" applyFont="1" applyBorder="1" applyAlignment="1">
      <alignment horizontal="center" vertical="top" wrapText="1"/>
    </xf>
    <xf numFmtId="0" fontId="32" fillId="0" borderId="9" xfId="11" applyFont="1" applyBorder="1" applyAlignment="1">
      <alignment horizontal="left" vertical="top" wrapText="1"/>
    </xf>
    <xf numFmtId="3" fontId="32" fillId="0" borderId="9" xfId="11" applyNumberFormat="1" applyFont="1" applyBorder="1" applyAlignment="1">
      <alignment horizontal="right" vertical="top" wrapText="1"/>
    </xf>
    <xf numFmtId="0" fontId="51" fillId="0" borderId="0" xfId="13" applyFont="1"/>
    <xf numFmtId="0" fontId="6" fillId="0" borderId="0" xfId="13" applyFont="1" applyAlignment="1">
      <alignment horizontal="centerContinuous" vertical="center"/>
    </xf>
    <xf numFmtId="0" fontId="2" fillId="0" borderId="0" xfId="13" applyFont="1" applyAlignment="1">
      <alignment horizontal="centerContinuous" vertical="center"/>
    </xf>
    <xf numFmtId="0" fontId="7" fillId="0" borderId="0" xfId="13" applyFont="1" applyAlignment="1">
      <alignment horizontal="right"/>
    </xf>
    <xf numFmtId="0" fontId="5" fillId="0" borderId="69" xfId="13" applyFont="1" applyBorder="1" applyAlignment="1">
      <alignment horizontal="center" vertical="center" wrapText="1"/>
    </xf>
    <xf numFmtId="0" fontId="5" fillId="0" borderId="44" xfId="13" applyFont="1" applyBorder="1" applyAlignment="1">
      <alignment horizontal="center" vertical="center" wrapText="1"/>
    </xf>
    <xf numFmtId="0" fontId="9" fillId="0" borderId="62" xfId="13" applyFont="1" applyBorder="1" applyAlignment="1">
      <alignment horizontal="center" vertical="center" wrapText="1"/>
    </xf>
    <xf numFmtId="0" fontId="48" fillId="0" borderId="0" xfId="13"/>
    <xf numFmtId="37" fontId="9" fillId="0" borderId="3" xfId="13" applyNumberFormat="1" applyFont="1" applyBorder="1" applyAlignment="1">
      <alignment horizontal="left" vertical="center" indent="1"/>
    </xf>
    <xf numFmtId="0" fontId="9" fillId="0" borderId="4" xfId="13" applyFont="1" applyBorder="1" applyAlignment="1">
      <alignment horizontal="left" vertical="center" indent="1"/>
    </xf>
    <xf numFmtId="169" fontId="9" fillId="0" borderId="17" xfId="13" applyNumberFormat="1" applyFont="1" applyBorder="1" applyAlignment="1">
      <alignment horizontal="right" vertical="center"/>
    </xf>
    <xf numFmtId="0" fontId="52" fillId="0" borderId="0" xfId="13" applyFont="1" applyAlignment="1">
      <alignment vertical="center"/>
    </xf>
    <xf numFmtId="37" fontId="14" fillId="0" borderId="34" xfId="13" applyNumberFormat="1" applyFont="1" applyBorder="1" applyAlignment="1">
      <alignment horizontal="left" indent="1"/>
    </xf>
    <xf numFmtId="0" fontId="14" fillId="0" borderId="35" xfId="13" applyFont="1" applyBorder="1" applyAlignment="1">
      <alignment horizontal="left" indent="3"/>
    </xf>
    <xf numFmtId="169" fontId="14" fillId="0" borderId="62" xfId="13" applyNumberFormat="1" applyFont="1" applyBorder="1"/>
    <xf numFmtId="169" fontId="14" fillId="0" borderId="44" xfId="14" applyNumberFormat="1" applyFont="1" applyFill="1" applyBorder="1" applyAlignment="1" applyProtection="1">
      <alignment vertical="center"/>
      <protection locked="0"/>
    </xf>
    <xf numFmtId="37" fontId="14" fillId="0" borderId="8" xfId="13" applyNumberFormat="1" applyFont="1" applyBorder="1" applyAlignment="1">
      <alignment horizontal="left" indent="1"/>
    </xf>
    <xf numFmtId="0" fontId="14" fillId="0" borderId="9" xfId="13" applyFont="1" applyBorder="1" applyAlignment="1">
      <alignment horizontal="left" indent="3"/>
    </xf>
    <xf numFmtId="169" fontId="14" fillId="0" borderId="24" xfId="13" applyNumberFormat="1" applyFont="1" applyBorder="1"/>
    <xf numFmtId="169" fontId="14" fillId="0" borderId="39" xfId="14" applyNumberFormat="1" applyFont="1" applyFill="1" applyBorder="1" applyAlignment="1" applyProtection="1">
      <alignment vertical="center"/>
      <protection locked="0"/>
    </xf>
    <xf numFmtId="169" fontId="14" fillId="0" borderId="39" xfId="13" applyNumberFormat="1" applyFont="1" applyBorder="1" applyAlignment="1" applyProtection="1">
      <alignment vertical="center"/>
      <protection locked="0"/>
    </xf>
    <xf numFmtId="37" fontId="14" fillId="0" borderId="30" xfId="13" applyNumberFormat="1" applyFont="1" applyBorder="1" applyAlignment="1">
      <alignment horizontal="left" indent="1"/>
    </xf>
    <xf numFmtId="0" fontId="14" fillId="0" borderId="31" xfId="13" applyFont="1" applyBorder="1" applyAlignment="1">
      <alignment horizontal="left" indent="3"/>
    </xf>
    <xf numFmtId="169" fontId="14" fillId="0" borderId="61" xfId="13" applyNumberFormat="1" applyFont="1" applyBorder="1"/>
    <xf numFmtId="169" fontId="14" fillId="0" borderId="66" xfId="13" applyNumberFormat="1" applyFont="1" applyBorder="1" applyAlignment="1" applyProtection="1">
      <alignment vertical="center"/>
      <protection locked="0"/>
    </xf>
    <xf numFmtId="37" fontId="14" fillId="0" borderId="3" xfId="13" applyNumberFormat="1" applyFont="1" applyBorder="1" applyAlignment="1">
      <alignment horizontal="left" indent="1"/>
    </xf>
    <xf numFmtId="0" fontId="9" fillId="0" borderId="20" xfId="13" applyFont="1" applyBorder="1" applyAlignment="1">
      <alignment horizontal="left" vertical="center" indent="1"/>
    </xf>
    <xf numFmtId="169" fontId="10" fillId="0" borderId="21" xfId="13" applyNumberFormat="1" applyFont="1" applyBorder="1" applyProtection="1">
      <protection locked="0"/>
    </xf>
    <xf numFmtId="37" fontId="14" fillId="0" borderId="13" xfId="13" applyNumberFormat="1" applyFont="1" applyBorder="1" applyAlignment="1">
      <alignment horizontal="left" indent="1"/>
    </xf>
    <xf numFmtId="0" fontId="14" fillId="0" borderId="70" xfId="13" applyFont="1" applyBorder="1" applyAlignment="1">
      <alignment horizontal="left" indent="3"/>
    </xf>
    <xf numFmtId="169" fontId="14" fillId="0" borderId="38" xfId="13" applyNumberFormat="1" applyFont="1" applyBorder="1"/>
    <xf numFmtId="169" fontId="14" fillId="0" borderId="71" xfId="13" applyNumberFormat="1" applyFont="1" applyBorder="1" applyAlignment="1" applyProtection="1">
      <alignment vertical="center"/>
      <protection locked="0"/>
    </xf>
    <xf numFmtId="0" fontId="14" fillId="0" borderId="72" xfId="13" applyFont="1" applyBorder="1" applyAlignment="1">
      <alignment horizontal="left" indent="3"/>
    </xf>
    <xf numFmtId="169" fontId="14" fillId="0" borderId="66" xfId="13" applyNumberFormat="1" applyFont="1" applyBorder="1"/>
    <xf numFmtId="169" fontId="14" fillId="0" borderId="7" xfId="13" applyNumberFormat="1" applyFont="1" applyBorder="1" applyAlignment="1" applyProtection="1">
      <alignment vertical="center"/>
      <protection locked="0"/>
    </xf>
    <xf numFmtId="169" fontId="10" fillId="0" borderId="21" xfId="13" applyNumberFormat="1" applyFont="1" applyBorder="1"/>
    <xf numFmtId="169" fontId="10" fillId="0" borderId="19" xfId="13" applyNumberFormat="1" applyFont="1" applyBorder="1" applyAlignment="1" applyProtection="1">
      <alignment vertical="center"/>
      <protection locked="0"/>
    </xf>
    <xf numFmtId="169" fontId="9" fillId="0" borderId="17" xfId="13" applyNumberFormat="1" applyFont="1" applyBorder="1" applyAlignment="1">
      <alignment vertical="center"/>
    </xf>
    <xf numFmtId="0" fontId="53" fillId="0" borderId="0" xfId="13" applyFont="1" applyAlignment="1">
      <alignment vertical="center"/>
    </xf>
    <xf numFmtId="169" fontId="14" fillId="0" borderId="44" xfId="13" applyNumberFormat="1" applyFont="1" applyBorder="1" applyAlignment="1" applyProtection="1">
      <alignment vertical="center"/>
      <protection locked="0"/>
    </xf>
    <xf numFmtId="169" fontId="14" fillId="0" borderId="52" xfId="13" applyNumberFormat="1" applyFont="1" applyBorder="1"/>
    <xf numFmtId="37" fontId="14" fillId="0" borderId="3" xfId="13" applyNumberFormat="1" applyFont="1" applyBorder="1" applyAlignment="1">
      <alignment horizontal="left" wrapText="1" indent="1"/>
    </xf>
    <xf numFmtId="169" fontId="10" fillId="0" borderId="17" xfId="13" applyNumberFormat="1" applyFont="1" applyBorder="1"/>
    <xf numFmtId="169" fontId="10" fillId="0" borderId="21" xfId="13" applyNumberFormat="1" applyFont="1" applyBorder="1" applyAlignment="1" applyProtection="1">
      <alignment vertical="center"/>
      <protection locked="0"/>
    </xf>
    <xf numFmtId="0" fontId="5" fillId="0" borderId="4" xfId="13" applyFont="1" applyBorder="1" applyAlignment="1">
      <alignment horizontal="left" vertical="center" indent="1"/>
    </xf>
    <xf numFmtId="169" fontId="9" fillId="0" borderId="21" xfId="13" applyNumberFormat="1" applyFont="1" applyBorder="1" applyAlignment="1">
      <alignment vertical="center"/>
    </xf>
    <xf numFmtId="0" fontId="54" fillId="0" borderId="0" xfId="13" applyFont="1" applyAlignment="1">
      <alignment vertical="center"/>
    </xf>
    <xf numFmtId="0" fontId="9" fillId="0" borderId="3" xfId="13" applyFont="1" applyBorder="1" applyAlignment="1">
      <alignment horizontal="left" vertical="center" indent="1"/>
    </xf>
    <xf numFmtId="0" fontId="9" fillId="0" borderId="20" xfId="13" quotePrefix="1" applyFont="1" applyBorder="1" applyAlignment="1">
      <alignment horizontal="left" vertical="center" indent="1"/>
    </xf>
    <xf numFmtId="169" fontId="9" fillId="0" borderId="1" xfId="13" applyNumberFormat="1" applyFont="1" applyBorder="1" applyAlignment="1">
      <alignment vertical="center"/>
    </xf>
    <xf numFmtId="0" fontId="14" fillId="0" borderId="8" xfId="13" applyFont="1" applyBorder="1" applyAlignment="1">
      <alignment horizontal="left" indent="1"/>
    </xf>
    <xf numFmtId="0" fontId="14" fillId="0" borderId="41" xfId="13" applyFont="1" applyBorder="1" applyAlignment="1">
      <alignment horizontal="left" indent="3"/>
    </xf>
    <xf numFmtId="169" fontId="14" fillId="0" borderId="44" xfId="13" applyNumberFormat="1" applyFont="1" applyBorder="1"/>
    <xf numFmtId="169" fontId="14" fillId="0" borderId="39" xfId="13" applyNumberFormat="1" applyFont="1" applyBorder="1"/>
    <xf numFmtId="0" fontId="14" fillId="0" borderId="46" xfId="13" applyFont="1" applyBorder="1" applyAlignment="1">
      <alignment horizontal="left" indent="3"/>
    </xf>
    <xf numFmtId="169" fontId="14" fillId="0" borderId="45" xfId="13" applyNumberFormat="1" applyFont="1" applyBorder="1"/>
    <xf numFmtId="169" fontId="14" fillId="0" borderId="45" xfId="13" applyNumberFormat="1" applyFont="1" applyBorder="1" applyAlignment="1" applyProtection="1">
      <alignment vertical="center"/>
      <protection locked="0"/>
    </xf>
    <xf numFmtId="0" fontId="10" fillId="0" borderId="8" xfId="13" applyFont="1" applyBorder="1" applyAlignment="1">
      <alignment horizontal="left" indent="1"/>
    </xf>
    <xf numFmtId="169" fontId="10" fillId="0" borderId="38" xfId="13" applyNumberFormat="1" applyFont="1" applyBorder="1"/>
    <xf numFmtId="169" fontId="10" fillId="0" borderId="38" xfId="13" applyNumberFormat="1" applyFont="1" applyBorder="1" applyAlignment="1" applyProtection="1">
      <alignment vertical="center"/>
      <protection locked="0"/>
    </xf>
    <xf numFmtId="0" fontId="5" fillId="0" borderId="20" xfId="13" applyFont="1" applyBorder="1" applyAlignment="1">
      <alignment horizontal="left" vertical="center" indent="1"/>
    </xf>
    <xf numFmtId="0" fontId="55" fillId="0" borderId="0" xfId="13" applyFont="1" applyAlignment="1">
      <alignment vertical="center"/>
    </xf>
    <xf numFmtId="0" fontId="21" fillId="0" borderId="0" xfId="13" applyFont="1" applyAlignment="1">
      <alignment horizontal="right"/>
    </xf>
    <xf numFmtId="0" fontId="21" fillId="0" borderId="0" xfId="13" applyFont="1"/>
    <xf numFmtId="165" fontId="48" fillId="0" borderId="0" xfId="13" applyNumberFormat="1" applyAlignment="1">
      <alignment vertical="center"/>
    </xf>
    <xf numFmtId="0" fontId="56" fillId="0" borderId="34" xfId="1" applyFont="1" applyBorder="1" applyAlignment="1">
      <alignment horizontal="center" vertical="top" wrapText="1"/>
    </xf>
    <xf numFmtId="0" fontId="56" fillId="0" borderId="35" xfId="1" applyFont="1" applyBorder="1" applyAlignment="1">
      <alignment horizontal="center" vertical="top" wrapText="1"/>
    </xf>
    <xf numFmtId="0" fontId="56" fillId="0" borderId="36" xfId="1" applyFont="1" applyBorder="1" applyAlignment="1">
      <alignment horizontal="center" vertical="top" wrapText="1"/>
    </xf>
    <xf numFmtId="0" fontId="31" fillId="0" borderId="8" xfId="1" applyFont="1" applyBorder="1" applyAlignment="1">
      <alignment horizontal="center" vertical="top" wrapText="1"/>
    </xf>
    <xf numFmtId="0" fontId="31" fillId="0" borderId="9" xfId="1" applyFont="1" applyBorder="1" applyAlignment="1">
      <alignment horizontal="left" vertical="top" wrapText="1"/>
    </xf>
    <xf numFmtId="3" fontId="31" fillId="0" borderId="10" xfId="1" applyNumberFormat="1" applyFont="1" applyBorder="1" applyAlignment="1">
      <alignment horizontal="right" vertical="top" wrapText="1"/>
    </xf>
    <xf numFmtId="3" fontId="31" fillId="0" borderId="9" xfId="1" applyNumberFormat="1" applyFont="1" applyBorder="1" applyAlignment="1">
      <alignment horizontal="right" vertical="top" wrapText="1"/>
    </xf>
    <xf numFmtId="0" fontId="31" fillId="0" borderId="30" xfId="1" applyFont="1" applyBorder="1" applyAlignment="1">
      <alignment horizontal="center" vertical="top" wrapText="1"/>
    </xf>
    <xf numFmtId="0" fontId="31" fillId="0" borderId="31" xfId="1" applyFont="1" applyBorder="1" applyAlignment="1">
      <alignment horizontal="left" vertical="top" wrapText="1"/>
    </xf>
    <xf numFmtId="3" fontId="31" fillId="0" borderId="32" xfId="1" applyNumberFormat="1" applyFont="1" applyBorder="1" applyAlignment="1">
      <alignment horizontal="right" vertical="top" wrapText="1"/>
    </xf>
    <xf numFmtId="3" fontId="31" fillId="0" borderId="31" xfId="1" applyNumberFormat="1" applyFont="1" applyBorder="1" applyAlignment="1">
      <alignment horizontal="right" vertical="top" wrapText="1"/>
    </xf>
    <xf numFmtId="0" fontId="32" fillId="0" borderId="3" xfId="1" applyFont="1" applyBorder="1" applyAlignment="1">
      <alignment horizontal="center" vertical="top" wrapText="1"/>
    </xf>
    <xf numFmtId="0" fontId="32" fillId="0" borderId="4" xfId="1" applyFont="1" applyBorder="1" applyAlignment="1">
      <alignment horizontal="left" vertical="top" wrapText="1"/>
    </xf>
    <xf numFmtId="3" fontId="32" fillId="0" borderId="5" xfId="1" applyNumberFormat="1" applyFont="1" applyBorder="1" applyAlignment="1">
      <alignment horizontal="right" vertical="top" wrapText="1"/>
    </xf>
    <xf numFmtId="0" fontId="31" fillId="0" borderId="13" xfId="1" applyFont="1" applyBorder="1" applyAlignment="1">
      <alignment horizontal="center" vertical="top" wrapText="1"/>
    </xf>
    <xf numFmtId="0" fontId="31" fillId="0" borderId="12" xfId="1" applyFont="1" applyBorder="1" applyAlignment="1">
      <alignment horizontal="left" vertical="top" wrapText="1"/>
    </xf>
    <xf numFmtId="3" fontId="31" fillId="0" borderId="14" xfId="1" applyNumberFormat="1" applyFont="1" applyBorder="1" applyAlignment="1">
      <alignment horizontal="right" vertical="top" wrapText="1"/>
    </xf>
    <xf numFmtId="3" fontId="31" fillId="0" borderId="12" xfId="1" applyNumberFormat="1" applyFont="1" applyBorder="1" applyAlignment="1">
      <alignment horizontal="right" vertical="top" wrapText="1"/>
    </xf>
    <xf numFmtId="3" fontId="32" fillId="0" borderId="4" xfId="1" applyNumberFormat="1" applyFont="1" applyBorder="1" applyAlignment="1">
      <alignment horizontal="right" vertical="top" wrapText="1"/>
    </xf>
    <xf numFmtId="3" fontId="46" fillId="0" borderId="0" xfId="11" applyNumberFormat="1"/>
    <xf numFmtId="0" fontId="57" fillId="0" borderId="0" xfId="1" applyFont="1" applyAlignment="1">
      <alignment horizontal="right"/>
    </xf>
    <xf numFmtId="0" fontId="58" fillId="0" borderId="0" xfId="1" applyFont="1" applyAlignment="1">
      <alignment horizontal="center"/>
    </xf>
    <xf numFmtId="0" fontId="59" fillId="0" borderId="0" xfId="1" applyFont="1" applyAlignment="1">
      <alignment horizontal="right"/>
    </xf>
    <xf numFmtId="0" fontId="8" fillId="0" borderId="3" xfId="15" applyFont="1" applyBorder="1" applyAlignment="1">
      <alignment horizontal="center" vertical="center" wrapText="1"/>
    </xf>
    <xf numFmtId="0" fontId="58" fillId="0" borderId="4" xfId="15" applyFont="1" applyBorder="1" applyAlignment="1">
      <alignment horizontal="center" vertical="center"/>
    </xf>
    <xf numFmtId="0" fontId="58" fillId="0" borderId="5" xfId="15" applyFont="1" applyBorder="1" applyAlignment="1">
      <alignment horizontal="center" vertical="center" wrapText="1"/>
    </xf>
    <xf numFmtId="0" fontId="38" fillId="0" borderId="0" xfId="15" applyAlignment="1">
      <alignment horizontal="center"/>
    </xf>
    <xf numFmtId="0" fontId="38" fillId="0" borderId="13" xfId="15" applyBorder="1" applyAlignment="1">
      <alignment horizontal="center" vertical="center"/>
    </xf>
    <xf numFmtId="0" fontId="0" fillId="0" borderId="12" xfId="15" applyFont="1" applyBorder="1" applyAlignment="1" applyProtection="1">
      <alignment horizontal="left" vertical="center" wrapText="1" indent="1"/>
      <protection locked="0"/>
    </xf>
    <xf numFmtId="170" fontId="25" fillId="0" borderId="14" xfId="15" applyNumberFormat="1" applyFont="1" applyBorder="1" applyAlignment="1">
      <alignment horizontal="right" vertical="center"/>
    </xf>
    <xf numFmtId="0" fontId="38" fillId="0" borderId="0" xfId="15"/>
    <xf numFmtId="0" fontId="38" fillId="0" borderId="8" xfId="15" applyBorder="1" applyAlignment="1">
      <alignment horizontal="center" vertical="center"/>
    </xf>
    <xf numFmtId="0" fontId="61" fillId="0" borderId="9" xfId="15" applyFont="1" applyBorder="1" applyAlignment="1">
      <alignment horizontal="left" vertical="center" indent="5"/>
    </xf>
    <xf numFmtId="170" fontId="43" fillId="0" borderId="10" xfId="15" applyNumberFormat="1" applyFont="1" applyBorder="1" applyAlignment="1" applyProtection="1">
      <alignment horizontal="right" vertical="center"/>
      <protection locked="0"/>
    </xf>
    <xf numFmtId="0" fontId="1" fillId="0" borderId="9" xfId="15" applyFont="1" applyBorder="1" applyAlignment="1">
      <alignment horizontal="left" vertical="center" indent="1"/>
    </xf>
    <xf numFmtId="0" fontId="38" fillId="0" borderId="30" xfId="15" applyBorder="1" applyAlignment="1">
      <alignment horizontal="center" vertical="center"/>
    </xf>
    <xf numFmtId="0" fontId="1" fillId="0" borderId="31" xfId="15" applyFont="1" applyBorder="1" applyAlignment="1">
      <alignment horizontal="left" vertical="center" indent="1"/>
    </xf>
    <xf numFmtId="170" fontId="43" fillId="0" borderId="32" xfId="15" applyNumberFormat="1" applyFont="1" applyBorder="1" applyAlignment="1" applyProtection="1">
      <alignment horizontal="right" vertical="center"/>
      <protection locked="0"/>
    </xf>
    <xf numFmtId="0" fontId="38" fillId="0" borderId="60" xfId="15" applyBorder="1" applyAlignment="1">
      <alignment horizontal="center" vertical="center"/>
    </xf>
    <xf numFmtId="0" fontId="38" fillId="0" borderId="59" xfId="15" applyBorder="1" applyAlignment="1">
      <alignment horizontal="left" vertical="center" indent="1"/>
    </xf>
    <xf numFmtId="170" fontId="62" fillId="0" borderId="16" xfId="15" applyNumberFormat="1" applyFont="1" applyBorder="1" applyAlignment="1" applyProtection="1">
      <alignment horizontal="right" vertical="center"/>
      <protection locked="0"/>
    </xf>
    <xf numFmtId="0" fontId="38" fillId="0" borderId="34" xfId="15" applyBorder="1" applyAlignment="1">
      <alignment horizontal="center" vertical="center"/>
    </xf>
    <xf numFmtId="0" fontId="0" fillId="0" borderId="35" xfId="15" applyFont="1" applyBorder="1" applyAlignment="1" applyProtection="1">
      <alignment horizontal="left" vertical="center" wrapText="1" indent="1"/>
      <protection locked="0"/>
    </xf>
    <xf numFmtId="170" fontId="25" fillId="0" borderId="36" xfId="15" applyNumberFormat="1" applyFont="1" applyBorder="1" applyAlignment="1">
      <alignment horizontal="right" vertical="center"/>
    </xf>
    <xf numFmtId="0" fontId="61" fillId="0" borderId="59" xfId="15" applyFont="1" applyBorder="1" applyAlignment="1">
      <alignment horizontal="left" vertical="center" indent="5"/>
    </xf>
    <xf numFmtId="170" fontId="43" fillId="0" borderId="16" xfId="15" applyNumberFormat="1" applyFont="1" applyBorder="1" applyAlignment="1" applyProtection="1">
      <alignment horizontal="right" vertical="center"/>
      <protection locked="0"/>
    </xf>
    <xf numFmtId="0" fontId="63" fillId="0" borderId="0" xfId="16"/>
    <xf numFmtId="0" fontId="65" fillId="0" borderId="0" xfId="16" applyFont="1"/>
    <xf numFmtId="0" fontId="66" fillId="0" borderId="27" xfId="16" applyFont="1" applyBorder="1"/>
    <xf numFmtId="0" fontId="66" fillId="0" borderId="27" xfId="16" applyFont="1" applyBorder="1" applyAlignment="1">
      <alignment horizontal="right"/>
    </xf>
    <xf numFmtId="0" fontId="29" fillId="0" borderId="2" xfId="17" applyFont="1" applyBorder="1" applyAlignment="1">
      <alignment horizontal="center" vertical="center" textRotation="90"/>
    </xf>
    <xf numFmtId="0" fontId="45" fillId="0" borderId="60" xfId="16" applyFont="1" applyBorder="1" applyAlignment="1">
      <alignment horizontal="center" vertical="center" wrapText="1"/>
    </xf>
    <xf numFmtId="0" fontId="45" fillId="0" borderId="59" xfId="16" applyFont="1" applyBorder="1" applyAlignment="1">
      <alignment horizontal="center" vertical="center" wrapText="1"/>
    </xf>
    <xf numFmtId="0" fontId="63" fillId="0" borderId="0" xfId="16" applyAlignment="1">
      <alignment horizontal="center" vertical="center"/>
    </xf>
    <xf numFmtId="0" fontId="16" fillId="0" borderId="34" xfId="16" applyFont="1" applyBorder="1" applyAlignment="1">
      <alignment vertical="center" wrapText="1"/>
    </xf>
    <xf numFmtId="171" fontId="14" fillId="0" borderId="35" xfId="17" applyNumberFormat="1" applyFont="1" applyBorder="1" applyAlignment="1">
      <alignment horizontal="center" vertical="center"/>
    </xf>
    <xf numFmtId="172" fontId="68" fillId="0" borderId="35" xfId="16" applyNumberFormat="1" applyFont="1" applyBorder="1" applyAlignment="1" applyProtection="1">
      <alignment horizontal="right" vertical="center" wrapText="1"/>
      <protection locked="0"/>
    </xf>
    <xf numFmtId="0" fontId="63" fillId="0" borderId="0" xfId="16" applyAlignment="1">
      <alignment vertical="center"/>
    </xf>
    <xf numFmtId="0" fontId="16" fillId="0" borderId="8" xfId="16" applyFont="1" applyBorder="1" applyAlignment="1">
      <alignment vertical="center" wrapText="1"/>
    </xf>
    <xf numFmtId="171" fontId="14" fillId="0" borderId="9" xfId="17" applyNumberFormat="1" applyFont="1" applyBorder="1" applyAlignment="1">
      <alignment horizontal="center" vertical="center"/>
    </xf>
    <xf numFmtId="172" fontId="68" fillId="0" borderId="9" xfId="16" applyNumberFormat="1" applyFont="1" applyBorder="1" applyAlignment="1">
      <alignment horizontal="right" vertical="center" wrapText="1"/>
    </xf>
    <xf numFmtId="0" fontId="69" fillId="0" borderId="8" xfId="16" applyFont="1" applyBorder="1" applyAlignment="1">
      <alignment horizontal="left" vertical="center" wrapText="1" indent="1"/>
    </xf>
    <xf numFmtId="172" fontId="70" fillId="0" borderId="9" xfId="16" applyNumberFormat="1" applyFont="1" applyBorder="1" applyAlignment="1" applyProtection="1">
      <alignment horizontal="right" vertical="center" wrapText="1"/>
      <protection locked="0"/>
    </xf>
    <xf numFmtId="172" fontId="71" fillId="0" borderId="9" xfId="16" applyNumberFormat="1" applyFont="1" applyBorder="1" applyAlignment="1" applyProtection="1">
      <alignment horizontal="right" vertical="center" wrapText="1"/>
      <protection locked="0"/>
    </xf>
    <xf numFmtId="172" fontId="71" fillId="0" borderId="9" xfId="16" applyNumberFormat="1" applyFont="1" applyBorder="1" applyAlignment="1">
      <alignment horizontal="right" vertical="center" wrapText="1"/>
    </xf>
    <xf numFmtId="0" fontId="16" fillId="0" borderId="60" xfId="16" applyFont="1" applyBorder="1" applyAlignment="1">
      <alignment vertical="center" wrapText="1"/>
    </xf>
    <xf numFmtId="172" fontId="68" fillId="0" borderId="59" xfId="16" applyNumberFormat="1" applyFont="1" applyBorder="1" applyAlignment="1">
      <alignment horizontal="right" vertical="center" wrapText="1"/>
    </xf>
    <xf numFmtId="0" fontId="22" fillId="0" borderId="0" xfId="16" applyFont="1"/>
    <xf numFmtId="3" fontId="63" fillId="0" borderId="0" xfId="16" applyNumberFormat="1"/>
    <xf numFmtId="0" fontId="1" fillId="0" borderId="0" xfId="17" applyAlignment="1">
      <alignment vertical="center"/>
    </xf>
    <xf numFmtId="0" fontId="1" fillId="0" borderId="0" xfId="17" applyAlignment="1">
      <alignment vertical="center" wrapText="1"/>
    </xf>
    <xf numFmtId="0" fontId="20" fillId="0" borderId="27" xfId="17" applyFont="1" applyBorder="1" applyAlignment="1">
      <alignment vertical="center"/>
    </xf>
    <xf numFmtId="0" fontId="20" fillId="0" borderId="27" xfId="17" applyFont="1" applyBorder="1" applyAlignment="1">
      <alignment horizontal="right" vertical="center"/>
    </xf>
    <xf numFmtId="0" fontId="1" fillId="0" borderId="0" xfId="17" applyAlignment="1">
      <alignment horizontal="center" vertical="center"/>
    </xf>
    <xf numFmtId="49" fontId="9" fillId="0" borderId="60" xfId="17" applyNumberFormat="1" applyFont="1" applyBorder="1" applyAlignment="1">
      <alignment horizontal="center" vertical="center" wrapText="1"/>
    </xf>
    <xf numFmtId="49" fontId="9" fillId="0" borderId="59" xfId="17" applyNumberFormat="1" applyFont="1" applyBorder="1" applyAlignment="1">
      <alignment horizontal="center" vertical="center"/>
    </xf>
    <xf numFmtId="49" fontId="9" fillId="0" borderId="16" xfId="17" applyNumberFormat="1" applyFont="1" applyBorder="1" applyAlignment="1">
      <alignment horizontal="center" vertical="center"/>
    </xf>
    <xf numFmtId="49" fontId="21" fillId="0" borderId="0" xfId="17" applyNumberFormat="1" applyFont="1" applyAlignment="1">
      <alignment horizontal="center" vertical="center"/>
    </xf>
    <xf numFmtId="171" fontId="14" fillId="0" borderId="12" xfId="17" applyNumberFormat="1" applyFont="1" applyBorder="1" applyAlignment="1">
      <alignment horizontal="center" vertical="center"/>
    </xf>
    <xf numFmtId="173" fontId="14" fillId="0" borderId="14" xfId="17" applyNumberFormat="1" applyFont="1" applyBorder="1" applyAlignment="1" applyProtection="1">
      <alignment vertical="center"/>
      <protection locked="0"/>
    </xf>
    <xf numFmtId="0" fontId="72" fillId="0" borderId="0" xfId="17" applyFont="1" applyAlignment="1">
      <alignment vertical="center"/>
    </xf>
    <xf numFmtId="173" fontId="14" fillId="0" borderId="10" xfId="17" applyNumberFormat="1" applyFont="1" applyBorder="1" applyAlignment="1" applyProtection="1">
      <alignment vertical="center"/>
      <protection locked="0"/>
    </xf>
    <xf numFmtId="173" fontId="9" fillId="0" borderId="10" xfId="17" applyNumberFormat="1" applyFont="1" applyBorder="1" applyAlignment="1">
      <alignment vertical="center"/>
    </xf>
    <xf numFmtId="173" fontId="9" fillId="0" borderId="0" xfId="17" applyNumberFormat="1" applyFont="1" applyAlignment="1">
      <alignment vertical="center"/>
    </xf>
    <xf numFmtId="173" fontId="12" fillId="0" borderId="10" xfId="17" applyNumberFormat="1" applyFont="1" applyBorder="1" applyAlignment="1" applyProtection="1">
      <alignment vertical="center"/>
      <protection locked="0"/>
    </xf>
    <xf numFmtId="0" fontId="21" fillId="0" borderId="0" xfId="17" applyFont="1" applyAlignment="1">
      <alignment vertical="center"/>
    </xf>
    <xf numFmtId="171" fontId="14" fillId="0" borderId="59" xfId="17" applyNumberFormat="1" applyFont="1" applyBorder="1" applyAlignment="1">
      <alignment horizontal="center" vertical="center"/>
    </xf>
    <xf numFmtId="173" fontId="14" fillId="0" borderId="16" xfId="17" applyNumberFormat="1" applyFont="1" applyBorder="1" applyAlignment="1" applyProtection="1">
      <alignment vertical="center"/>
      <protection locked="0"/>
    </xf>
    <xf numFmtId="0" fontId="9" fillId="0" borderId="33" xfId="17" applyFont="1" applyBorder="1" applyAlignment="1">
      <alignment horizontal="left" vertical="center" wrapText="1"/>
    </xf>
    <xf numFmtId="171" fontId="14" fillId="0" borderId="15" xfId="17" applyNumberFormat="1" applyFont="1" applyBorder="1" applyAlignment="1">
      <alignment horizontal="center" vertical="center"/>
    </xf>
    <xf numFmtId="173" fontId="9" fillId="0" borderId="15" xfId="17" applyNumberFormat="1" applyFont="1" applyBorder="1" applyAlignment="1">
      <alignment vertical="center"/>
    </xf>
    <xf numFmtId="0" fontId="3" fillId="0" borderId="0" xfId="17" applyFont="1" applyAlignment="1">
      <alignment horizontal="center" vertical="center"/>
    </xf>
    <xf numFmtId="0" fontId="19" fillId="0" borderId="28" xfId="16" applyFont="1" applyBorder="1" applyAlignment="1">
      <alignment horizontal="center" vertical="center"/>
    </xf>
    <xf numFmtId="0" fontId="19" fillId="0" borderId="2" xfId="16" applyFont="1" applyBorder="1" applyAlignment="1">
      <alignment horizontal="center" vertical="center" wrapText="1"/>
    </xf>
    <xf numFmtId="0" fontId="19" fillId="0" borderId="29" xfId="16" applyFont="1" applyBorder="1" applyAlignment="1">
      <alignment horizontal="center" vertical="center" wrapText="1"/>
    </xf>
    <xf numFmtId="0" fontId="19" fillId="0" borderId="3" xfId="16" applyFont="1" applyBorder="1" applyAlignment="1">
      <alignment horizontal="center" vertical="center"/>
    </xf>
    <xf numFmtId="0" fontId="19" fillId="0" borderId="4" xfId="16" applyFont="1" applyBorder="1" applyAlignment="1">
      <alignment horizontal="center" vertical="center" wrapText="1"/>
    </xf>
    <xf numFmtId="0" fontId="19" fillId="0" borderId="5" xfId="16" applyFont="1" applyBorder="1" applyAlignment="1">
      <alignment horizontal="center" vertical="center" wrapText="1"/>
    </xf>
    <xf numFmtId="0" fontId="22" fillId="0" borderId="8" xfId="16" applyFont="1" applyBorder="1" applyProtection="1">
      <protection locked="0"/>
    </xf>
    <xf numFmtId="0" fontId="22" fillId="0" borderId="12" xfId="16" applyFont="1" applyBorder="1" applyAlignment="1">
      <alignment horizontal="right" indent="1"/>
    </xf>
    <xf numFmtId="3" fontId="22" fillId="0" borderId="12" xfId="16" applyNumberFormat="1" applyFont="1" applyBorder="1" applyProtection="1">
      <protection locked="0"/>
    </xf>
    <xf numFmtId="3" fontId="22" fillId="0" borderId="14" xfId="16" applyNumberFormat="1" applyFont="1" applyBorder="1" applyProtection="1">
      <protection locked="0"/>
    </xf>
    <xf numFmtId="0" fontId="22" fillId="0" borderId="9" xfId="16" applyFont="1" applyBorder="1" applyAlignment="1">
      <alignment horizontal="right" indent="1"/>
    </xf>
    <xf numFmtId="3" fontId="22" fillId="0" borderId="9" xfId="16" applyNumberFormat="1" applyFont="1" applyBorder="1" applyProtection="1">
      <protection locked="0"/>
    </xf>
    <xf numFmtId="3" fontId="22" fillId="0" borderId="10" xfId="16" applyNumberFormat="1" applyFont="1" applyBorder="1" applyProtection="1">
      <protection locked="0"/>
    </xf>
    <xf numFmtId="0" fontId="22" fillId="0" borderId="30" xfId="16" applyFont="1" applyBorder="1" applyProtection="1">
      <protection locked="0"/>
    </xf>
    <xf numFmtId="0" fontId="22" fillId="0" borderId="31" xfId="16" applyFont="1" applyBorder="1" applyAlignment="1">
      <alignment horizontal="right" indent="1"/>
    </xf>
    <xf numFmtId="3" fontId="22" fillId="0" borderId="31" xfId="16" applyNumberFormat="1" applyFont="1" applyBorder="1" applyProtection="1">
      <protection locked="0"/>
    </xf>
    <xf numFmtId="3" fontId="22" fillId="0" borderId="32" xfId="16" applyNumberFormat="1" applyFont="1" applyBorder="1" applyProtection="1">
      <protection locked="0"/>
    </xf>
    <xf numFmtId="0" fontId="16" fillId="0" borderId="3" xfId="16" applyFont="1" applyBorder="1" applyProtection="1">
      <protection locked="0"/>
    </xf>
    <xf numFmtId="0" fontId="22" fillId="0" borderId="4" xfId="16" applyFont="1" applyBorder="1" applyAlignment="1">
      <alignment horizontal="right" indent="1"/>
    </xf>
    <xf numFmtId="3" fontId="22" fillId="0" borderId="4" xfId="16" applyNumberFormat="1" applyFont="1" applyBorder="1" applyProtection="1">
      <protection locked="0"/>
    </xf>
    <xf numFmtId="173" fontId="9" fillId="0" borderId="5" xfId="17" applyNumberFormat="1" applyFont="1" applyBorder="1" applyAlignment="1">
      <alignment vertical="center"/>
    </xf>
    <xf numFmtId="0" fontId="22" fillId="0" borderId="13" xfId="16" applyFont="1" applyBorder="1" applyProtection="1">
      <protection locked="0"/>
    </xf>
    <xf numFmtId="3" fontId="22" fillId="0" borderId="73" xfId="16" applyNumberFormat="1" applyFont="1" applyBorder="1"/>
    <xf numFmtId="0" fontId="73" fillId="0" borderId="0" xfId="16" applyFont="1"/>
    <xf numFmtId="0" fontId="74" fillId="0" borderId="0" xfId="16" applyFont="1"/>
    <xf numFmtId="3" fontId="63" fillId="0" borderId="0" xfId="16" applyNumberFormat="1" applyAlignment="1">
      <alignment horizontal="center"/>
    </xf>
    <xf numFmtId="165" fontId="7" fillId="0" borderId="0" xfId="1" applyNumberFormat="1" applyFont="1" applyAlignment="1">
      <alignment horizontal="right"/>
    </xf>
    <xf numFmtId="165" fontId="58" fillId="0" borderId="0" xfId="1" applyNumberFormat="1" applyFont="1" applyAlignment="1">
      <alignment vertical="center"/>
    </xf>
    <xf numFmtId="165" fontId="5" fillId="0" borderId="74" xfId="1" applyNumberFormat="1" applyFont="1" applyBorder="1" applyAlignment="1">
      <alignment horizontal="center" vertical="center"/>
    </xf>
    <xf numFmtId="165" fontId="5" fillId="0" borderId="16" xfId="1" applyNumberFormat="1" applyFont="1" applyBorder="1" applyAlignment="1">
      <alignment horizontal="center" vertical="center" wrapText="1"/>
    </xf>
    <xf numFmtId="165" fontId="58" fillId="0" borderId="0" xfId="1" applyNumberFormat="1" applyFont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 wrapText="1"/>
    </xf>
    <xf numFmtId="165" fontId="9" fillId="0" borderId="20" xfId="1" applyNumberFormat="1" applyFont="1" applyBorder="1" applyAlignment="1">
      <alignment horizontal="center" vertical="center" wrapText="1"/>
    </xf>
    <xf numFmtId="165" fontId="9" fillId="0" borderId="5" xfId="1" applyNumberFormat="1" applyFont="1" applyBorder="1" applyAlignment="1">
      <alignment horizontal="center" vertical="center" wrapText="1"/>
    </xf>
    <xf numFmtId="165" fontId="9" fillId="0" borderId="42" xfId="1" applyNumberFormat="1" applyFont="1" applyBorder="1" applyAlignment="1">
      <alignment horizontal="center" vertical="center" wrapText="1"/>
    </xf>
    <xf numFmtId="165" fontId="58" fillId="0" borderId="0" xfId="1" applyNumberFormat="1" applyFont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 vertical="center" wrapText="1"/>
    </xf>
    <xf numFmtId="165" fontId="9" fillId="0" borderId="21" xfId="1" applyNumberFormat="1" applyFont="1" applyBorder="1" applyAlignment="1">
      <alignment horizontal="left" vertical="center" wrapText="1" indent="1"/>
    </xf>
    <xf numFmtId="165" fontId="21" fillId="2" borderId="20" xfId="1" applyNumberFormat="1" applyFont="1" applyFill="1" applyBorder="1" applyAlignment="1">
      <alignment horizontal="left" vertical="center" wrapText="1" indent="2"/>
    </xf>
    <xf numFmtId="165" fontId="14" fillId="0" borderId="21" xfId="1" applyNumberFormat="1" applyFont="1" applyBorder="1" applyAlignment="1">
      <alignment vertical="center" wrapText="1"/>
    </xf>
    <xf numFmtId="165" fontId="14" fillId="0" borderId="3" xfId="1" applyNumberFormat="1" applyFont="1" applyBorder="1" applyAlignment="1">
      <alignment vertical="center" wrapText="1"/>
    </xf>
    <xf numFmtId="165" fontId="14" fillId="0" borderId="4" xfId="1" applyNumberFormat="1" applyFont="1" applyBorder="1" applyAlignment="1">
      <alignment vertical="center" wrapText="1"/>
    </xf>
    <xf numFmtId="165" fontId="14" fillId="0" borderId="5" xfId="1" applyNumberFormat="1" applyFont="1" applyBorder="1" applyAlignment="1">
      <alignment vertical="center" wrapText="1"/>
    </xf>
    <xf numFmtId="165" fontId="9" fillId="0" borderId="8" xfId="1" applyNumberFormat="1" applyFont="1" applyBorder="1" applyAlignment="1">
      <alignment horizontal="center" vertical="center" wrapText="1"/>
    </xf>
    <xf numFmtId="165" fontId="14" fillId="0" borderId="39" xfId="1" applyNumberFormat="1" applyFont="1" applyBorder="1" applyAlignment="1" applyProtection="1">
      <alignment horizontal="left" vertical="center" wrapText="1" indent="1"/>
      <protection locked="0"/>
    </xf>
    <xf numFmtId="49" fontId="21" fillId="0" borderId="9" xfId="1" applyNumberFormat="1" applyFont="1" applyBorder="1" applyAlignment="1" applyProtection="1">
      <alignment horizontal="center" vertical="center" wrapText="1"/>
      <protection locked="0"/>
    </xf>
    <xf numFmtId="165" fontId="14" fillId="0" borderId="39" xfId="1" applyNumberFormat="1" applyFont="1" applyBorder="1" applyAlignment="1" applyProtection="1">
      <alignment vertical="center" wrapText="1"/>
      <protection locked="0"/>
    </xf>
    <xf numFmtId="165" fontId="14" fillId="0" borderId="8" xfId="1" applyNumberFormat="1" applyFont="1" applyBorder="1" applyAlignment="1" applyProtection="1">
      <alignment vertical="center" wrapText="1"/>
      <protection locked="0"/>
    </xf>
    <xf numFmtId="165" fontId="14" fillId="0" borderId="9" xfId="1" applyNumberFormat="1" applyFont="1" applyBorder="1" applyAlignment="1" applyProtection="1">
      <alignment vertical="center" wrapText="1"/>
      <protection locked="0"/>
    </xf>
    <xf numFmtId="165" fontId="14" fillId="0" borderId="10" xfId="1" applyNumberFormat="1" applyFont="1" applyBorder="1" applyAlignment="1" applyProtection="1">
      <alignment vertical="center" wrapText="1"/>
      <protection locked="0"/>
    </xf>
    <xf numFmtId="165" fontId="14" fillId="0" borderId="39" xfId="1" applyNumberFormat="1" applyFont="1" applyBorder="1" applyAlignment="1">
      <alignment vertical="center" wrapText="1"/>
    </xf>
    <xf numFmtId="165" fontId="9" fillId="0" borderId="30" xfId="1" applyNumberFormat="1" applyFont="1" applyBorder="1" applyAlignment="1">
      <alignment horizontal="center" vertical="center" wrapText="1"/>
    </xf>
    <xf numFmtId="165" fontId="14" fillId="0" borderId="66" xfId="1" applyNumberFormat="1" applyFont="1" applyBorder="1" applyAlignment="1" applyProtection="1">
      <alignment horizontal="left" vertical="center" wrapText="1" indent="1"/>
      <protection locked="0"/>
    </xf>
    <xf numFmtId="49" fontId="21" fillId="0" borderId="31" xfId="1" applyNumberFormat="1" applyFont="1" applyBorder="1" applyAlignment="1" applyProtection="1">
      <alignment horizontal="center" vertical="center" wrapText="1"/>
      <protection locked="0"/>
    </xf>
    <xf numFmtId="165" fontId="14" fillId="0" borderId="66" xfId="1" applyNumberFormat="1" applyFont="1" applyBorder="1" applyAlignment="1" applyProtection="1">
      <alignment vertical="center" wrapText="1"/>
      <protection locked="0"/>
    </xf>
    <xf numFmtId="165" fontId="14" fillId="0" borderId="30" xfId="1" applyNumberFormat="1" applyFont="1" applyBorder="1" applyAlignment="1" applyProtection="1">
      <alignment vertical="center" wrapText="1"/>
      <protection locked="0"/>
    </xf>
    <xf numFmtId="165" fontId="14" fillId="0" borderId="31" xfId="1" applyNumberFormat="1" applyFont="1" applyBorder="1" applyAlignment="1" applyProtection="1">
      <alignment vertical="center" wrapText="1"/>
      <protection locked="0"/>
    </xf>
    <xf numFmtId="165" fontId="14" fillId="0" borderId="32" xfId="1" applyNumberFormat="1" applyFont="1" applyBorder="1" applyAlignment="1" applyProtection="1">
      <alignment vertical="center" wrapText="1"/>
      <protection locked="0"/>
    </xf>
    <xf numFmtId="165" fontId="14" fillId="0" borderId="66" xfId="1" applyNumberFormat="1" applyFont="1" applyBorder="1" applyAlignment="1">
      <alignment vertical="center" wrapText="1"/>
    </xf>
    <xf numFmtId="165" fontId="10" fillId="0" borderId="21" xfId="1" applyNumberFormat="1" applyFont="1" applyBorder="1" applyAlignment="1">
      <alignment horizontal="left" vertical="center" wrapText="1" indent="1"/>
    </xf>
    <xf numFmtId="165" fontId="9" fillId="0" borderId="25" xfId="1" applyNumberFormat="1" applyFont="1" applyBorder="1" applyAlignment="1">
      <alignment horizontal="center" vertical="center" wrapText="1"/>
    </xf>
    <xf numFmtId="165" fontId="14" fillId="0" borderId="38" xfId="1" applyNumberFormat="1" applyFont="1" applyBorder="1" applyAlignment="1" applyProtection="1">
      <alignment horizontal="left" vertical="center" wrapText="1" indent="1"/>
      <protection locked="0"/>
    </xf>
    <xf numFmtId="49" fontId="21" fillId="0" borderId="46" xfId="1" applyNumberFormat="1" applyFont="1" applyBorder="1" applyAlignment="1" applyProtection="1">
      <alignment horizontal="center" vertical="center" wrapText="1"/>
      <protection locked="0"/>
    </xf>
    <xf numFmtId="165" fontId="14" fillId="0" borderId="42" xfId="1" applyNumberFormat="1" applyFont="1" applyBorder="1" applyAlignment="1" applyProtection="1">
      <alignment vertical="center" wrapText="1"/>
      <protection locked="0"/>
    </xf>
    <xf numFmtId="165" fontId="14" fillId="0" borderId="25" xfId="1" applyNumberFormat="1" applyFont="1" applyBorder="1" applyAlignment="1" applyProtection="1">
      <alignment vertical="center" wrapText="1"/>
      <protection locked="0"/>
    </xf>
    <xf numFmtId="165" fontId="14" fillId="0" borderId="26" xfId="1" applyNumberFormat="1" applyFont="1" applyBorder="1" applyAlignment="1" applyProtection="1">
      <alignment vertical="center" wrapText="1"/>
      <protection locked="0"/>
    </xf>
    <xf numFmtId="165" fontId="14" fillId="0" borderId="11" xfId="1" applyNumberFormat="1" applyFont="1" applyBorder="1" applyAlignment="1" applyProtection="1">
      <alignment vertical="center" wrapText="1"/>
      <protection locked="0"/>
    </xf>
    <xf numFmtId="165" fontId="14" fillId="0" borderId="42" xfId="1" applyNumberFormat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vertical="center" wrapText="1"/>
    </xf>
    <xf numFmtId="165" fontId="12" fillId="0" borderId="9" xfId="1" applyNumberFormat="1" applyFont="1" applyBorder="1" applyAlignment="1" applyProtection="1">
      <alignment vertical="center"/>
      <protection locked="0"/>
    </xf>
    <xf numFmtId="165" fontId="12" fillId="0" borderId="41" xfId="1" applyNumberFormat="1" applyFont="1" applyBorder="1" applyAlignment="1" applyProtection="1">
      <alignment vertical="center"/>
      <protection locked="0"/>
    </xf>
    <xf numFmtId="165" fontId="10" fillId="0" borderId="41" xfId="1" applyNumberFormat="1" applyFont="1" applyBorder="1" applyAlignment="1">
      <alignment vertical="center"/>
    </xf>
    <xf numFmtId="165" fontId="10" fillId="0" borderId="10" xfId="1" applyNumberFormat="1" applyFont="1" applyBorder="1" applyAlignment="1">
      <alignment vertical="center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vertical="center" wrapText="1"/>
    </xf>
    <xf numFmtId="165" fontId="12" fillId="0" borderId="31" xfId="1" applyNumberFormat="1" applyFont="1" applyBorder="1" applyAlignment="1" applyProtection="1">
      <alignment vertical="center"/>
      <protection locked="0"/>
    </xf>
    <xf numFmtId="165" fontId="12" fillId="0" borderId="72" xfId="1" applyNumberFormat="1" applyFont="1" applyBorder="1" applyAlignment="1" applyProtection="1">
      <alignment vertical="center"/>
      <protection locked="0"/>
    </xf>
    <xf numFmtId="0" fontId="12" fillId="0" borderId="60" xfId="1" applyFont="1" applyBorder="1" applyAlignment="1">
      <alignment horizontal="center" vertical="center"/>
    </xf>
    <xf numFmtId="0" fontId="12" fillId="0" borderId="59" xfId="1" applyFont="1" applyBorder="1" applyAlignment="1">
      <alignment vertical="center" wrapText="1"/>
    </xf>
    <xf numFmtId="165" fontId="12" fillId="0" borderId="59" xfId="1" applyNumberFormat="1" applyFont="1" applyBorder="1" applyAlignment="1" applyProtection="1">
      <alignment vertical="center"/>
      <protection locked="0"/>
    </xf>
    <xf numFmtId="165" fontId="12" fillId="0" borderId="74" xfId="1" applyNumberFormat="1" applyFont="1" applyBorder="1" applyAlignment="1" applyProtection="1">
      <alignment vertical="center"/>
      <protection locked="0"/>
    </xf>
    <xf numFmtId="165" fontId="10" fillId="0" borderId="4" xfId="1" applyNumberFormat="1" applyFont="1" applyBorder="1" applyAlignment="1">
      <alignment vertical="center"/>
    </xf>
    <xf numFmtId="165" fontId="10" fillId="0" borderId="20" xfId="1" applyNumberFormat="1" applyFont="1" applyBorder="1" applyAlignment="1">
      <alignment vertical="center"/>
    </xf>
    <xf numFmtId="165" fontId="10" fillId="0" borderId="5" xfId="1" applyNumberFormat="1" applyFont="1" applyBorder="1" applyAlignment="1">
      <alignment vertical="center"/>
    </xf>
    <xf numFmtId="0" fontId="8" fillId="0" borderId="0" xfId="1" applyFont="1"/>
    <xf numFmtId="0" fontId="1" fillId="0" borderId="0" xfId="1" applyProtection="1">
      <protection locked="0"/>
    </xf>
    <xf numFmtId="165" fontId="10" fillId="0" borderId="16" xfId="1" applyNumberFormat="1" applyFont="1" applyBorder="1" applyAlignment="1">
      <alignment vertical="center"/>
    </xf>
    <xf numFmtId="165" fontId="25" fillId="0" borderId="4" xfId="1" applyNumberFormat="1" applyFont="1" applyBorder="1" applyAlignment="1">
      <alignment vertical="center"/>
    </xf>
    <xf numFmtId="0" fontId="76" fillId="0" borderId="0" xfId="1" applyFont="1" applyAlignment="1">
      <alignment horizontal="right"/>
    </xf>
    <xf numFmtId="0" fontId="78" fillId="0" borderId="0" xfId="1" applyFont="1" applyAlignment="1">
      <alignment horizontal="center"/>
    </xf>
    <xf numFmtId="0" fontId="79" fillId="0" borderId="3" xfId="1" applyFont="1" applyBorder="1" applyAlignment="1">
      <alignment horizontal="center" vertical="center" wrapText="1"/>
    </xf>
    <xf numFmtId="0" fontId="78" fillId="0" borderId="4" xfId="1" applyFont="1" applyBorder="1" applyAlignment="1">
      <alignment horizontal="center" vertical="center" wrapText="1"/>
    </xf>
    <xf numFmtId="0" fontId="78" fillId="0" borderId="5" xfId="1" applyFont="1" applyBorder="1" applyAlignment="1">
      <alignment horizontal="center" vertical="center" wrapText="1"/>
    </xf>
    <xf numFmtId="0" fontId="78" fillId="0" borderId="13" xfId="1" applyFont="1" applyBorder="1" applyAlignment="1">
      <alignment horizontal="center" vertical="top" wrapText="1"/>
    </xf>
    <xf numFmtId="0" fontId="80" fillId="0" borderId="12" xfId="1" applyFont="1" applyBorder="1" applyAlignment="1" applyProtection="1">
      <alignment horizontal="left" vertical="top" wrapText="1"/>
      <protection locked="0"/>
    </xf>
    <xf numFmtId="9" fontId="80" fillId="0" borderId="12" xfId="18" applyFont="1" applyBorder="1" applyAlignment="1" applyProtection="1">
      <alignment horizontal="center" vertical="center" wrapText="1"/>
      <protection locked="0"/>
    </xf>
    <xf numFmtId="166" fontId="80" fillId="0" borderId="12" xfId="14" applyNumberFormat="1" applyFont="1" applyBorder="1" applyAlignment="1" applyProtection="1">
      <alignment horizontal="center" vertical="center" wrapText="1"/>
      <protection locked="0"/>
    </xf>
    <xf numFmtId="166" fontId="80" fillId="0" borderId="14" xfId="14" applyNumberFormat="1" applyFont="1" applyBorder="1" applyAlignment="1" applyProtection="1">
      <alignment horizontal="center" vertical="top" wrapText="1"/>
      <protection locked="0"/>
    </xf>
    <xf numFmtId="0" fontId="78" fillId="0" borderId="8" xfId="1" applyFont="1" applyBorder="1" applyAlignment="1">
      <alignment horizontal="center" vertical="top" wrapText="1"/>
    </xf>
    <xf numFmtId="0" fontId="80" fillId="0" borderId="9" xfId="1" applyFont="1" applyBorder="1" applyAlignment="1" applyProtection="1">
      <alignment horizontal="left" vertical="top" wrapText="1"/>
      <protection locked="0"/>
    </xf>
    <xf numFmtId="9" fontId="80" fillId="0" borderId="9" xfId="18" applyFont="1" applyBorder="1" applyAlignment="1" applyProtection="1">
      <alignment horizontal="center" vertical="center" wrapText="1"/>
      <protection locked="0"/>
    </xf>
    <xf numFmtId="166" fontId="80" fillId="0" borderId="9" xfId="14" applyNumberFormat="1" applyFont="1" applyBorder="1" applyAlignment="1" applyProtection="1">
      <alignment horizontal="center" vertical="center" wrapText="1"/>
      <protection locked="0"/>
    </xf>
    <xf numFmtId="166" fontId="80" fillId="0" borderId="10" xfId="14" applyNumberFormat="1" applyFont="1" applyBorder="1" applyAlignment="1" applyProtection="1">
      <alignment horizontal="center" vertical="top" wrapText="1"/>
      <protection locked="0"/>
    </xf>
    <xf numFmtId="0" fontId="78" fillId="0" borderId="30" xfId="1" applyFont="1" applyBorder="1" applyAlignment="1">
      <alignment horizontal="center" vertical="top" wrapText="1"/>
    </xf>
    <xf numFmtId="0" fontId="80" fillId="0" borderId="31" xfId="1" applyFont="1" applyBorder="1" applyAlignment="1" applyProtection="1">
      <alignment horizontal="left" vertical="top" wrapText="1"/>
      <protection locked="0"/>
    </xf>
    <xf numFmtId="9" fontId="80" fillId="0" borderId="31" xfId="18" applyFont="1" applyBorder="1" applyAlignment="1" applyProtection="1">
      <alignment horizontal="center" vertical="center" wrapText="1"/>
      <protection locked="0"/>
    </xf>
    <xf numFmtId="166" fontId="80" fillId="0" borderId="31" xfId="14" applyNumberFormat="1" applyFont="1" applyBorder="1" applyAlignment="1" applyProtection="1">
      <alignment horizontal="center" vertical="center" wrapText="1"/>
      <protection locked="0"/>
    </xf>
    <xf numFmtId="166" fontId="80" fillId="0" borderId="32" xfId="14" applyNumberFormat="1" applyFont="1" applyBorder="1" applyAlignment="1" applyProtection="1">
      <alignment horizontal="center" vertical="top" wrapText="1"/>
      <protection locked="0"/>
    </xf>
    <xf numFmtId="0" fontId="78" fillId="3" borderId="4" xfId="1" applyFont="1" applyFill="1" applyBorder="1" applyAlignment="1">
      <alignment horizontal="center" vertical="top" wrapText="1"/>
    </xf>
    <xf numFmtId="166" fontId="80" fillId="0" borderId="4" xfId="14" applyNumberFormat="1" applyFont="1" applyBorder="1" applyAlignment="1" applyProtection="1">
      <alignment horizontal="center" vertical="center" wrapText="1"/>
    </xf>
    <xf numFmtId="166" fontId="80" fillId="0" borderId="5" xfId="14" applyNumberFormat="1" applyFont="1" applyBorder="1" applyAlignment="1" applyProtection="1">
      <alignment horizontal="center" vertical="top" wrapText="1"/>
    </xf>
    <xf numFmtId="165" fontId="11" fillId="0" borderId="0" xfId="1" applyNumberFormat="1" applyFont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1" fillId="0" borderId="3" xfId="1" applyFont="1" applyBorder="1" applyAlignment="1">
      <alignment horizontal="center" vertical="center" wrapText="1"/>
    </xf>
    <xf numFmtId="0" fontId="81" fillId="0" borderId="4" xfId="1" applyFont="1" applyBorder="1" applyAlignment="1">
      <alignment horizontal="center" vertical="center" wrapText="1"/>
    </xf>
    <xf numFmtId="0" fontId="81" fillId="0" borderId="5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right" vertical="center" wrapText="1" indent="1"/>
    </xf>
    <xf numFmtId="0" fontId="12" fillId="0" borderId="12" xfId="1" applyFont="1" applyBorder="1" applyAlignment="1" applyProtection="1">
      <alignment vertical="center" wrapText="1"/>
      <protection locked="0"/>
    </xf>
    <xf numFmtId="165" fontId="12" fillId="0" borderId="12" xfId="1" applyNumberFormat="1" applyFont="1" applyBorder="1" applyAlignment="1" applyProtection="1">
      <alignment horizontal="right" vertical="center" wrapText="1" indent="2"/>
      <protection locked="0"/>
    </xf>
    <xf numFmtId="165" fontId="12" fillId="0" borderId="14" xfId="1" applyNumberFormat="1" applyFont="1" applyBorder="1" applyAlignment="1" applyProtection="1">
      <alignment horizontal="right" vertical="center" wrapText="1" indent="2"/>
      <protection locked="0"/>
    </xf>
    <xf numFmtId="0" fontId="12" fillId="0" borderId="8" xfId="1" applyFont="1" applyBorder="1" applyAlignment="1">
      <alignment horizontal="right" vertical="center" wrapText="1" indent="1"/>
    </xf>
    <xf numFmtId="0" fontId="12" fillId="0" borderId="9" xfId="1" applyFont="1" applyBorder="1" applyAlignment="1" applyProtection="1">
      <alignment vertical="center" wrapText="1"/>
      <protection locked="0"/>
    </xf>
    <xf numFmtId="165" fontId="12" fillId="0" borderId="9" xfId="1" applyNumberFormat="1" applyFont="1" applyBorder="1" applyAlignment="1" applyProtection="1">
      <alignment horizontal="right" vertical="center" wrapText="1" indent="2"/>
      <protection locked="0"/>
    </xf>
    <xf numFmtId="165" fontId="12" fillId="0" borderId="10" xfId="1" applyNumberFormat="1" applyFont="1" applyBorder="1" applyAlignment="1" applyProtection="1">
      <alignment horizontal="right" vertical="center" wrapText="1" indent="2"/>
      <protection locked="0"/>
    </xf>
    <xf numFmtId="0" fontId="1" fillId="0" borderId="0" xfId="1" applyAlignment="1" applyProtection="1">
      <alignment vertical="center" wrapText="1"/>
      <protection locked="0"/>
    </xf>
    <xf numFmtId="0" fontId="12" fillId="0" borderId="60" xfId="1" applyFont="1" applyBorder="1" applyAlignment="1">
      <alignment horizontal="right" vertical="center" wrapText="1" indent="1"/>
    </xf>
    <xf numFmtId="0" fontId="12" fillId="0" borderId="59" xfId="1" applyFont="1" applyBorder="1" applyAlignment="1" applyProtection="1">
      <alignment vertical="center" wrapText="1"/>
      <protection locked="0"/>
    </xf>
    <xf numFmtId="165" fontId="12" fillId="0" borderId="59" xfId="1" applyNumberFormat="1" applyFont="1" applyBorder="1" applyAlignment="1" applyProtection="1">
      <alignment horizontal="right" vertical="center" wrapText="1" indent="2"/>
      <protection locked="0"/>
    </xf>
    <xf numFmtId="165" fontId="12" fillId="0" borderId="16" xfId="1" applyNumberFormat="1" applyFont="1" applyBorder="1" applyAlignment="1" applyProtection="1">
      <alignment horizontal="right" vertical="center" wrapText="1" indent="2"/>
      <protection locked="0"/>
    </xf>
    <xf numFmtId="0" fontId="10" fillId="0" borderId="33" xfId="1" applyFont="1" applyBorder="1" applyAlignment="1">
      <alignment horizontal="right" vertical="center" wrapText="1" indent="1"/>
    </xf>
    <xf numFmtId="0" fontId="10" fillId="0" borderId="15" xfId="1" applyFont="1" applyBorder="1" applyAlignment="1">
      <alignment vertical="center" wrapText="1"/>
    </xf>
    <xf numFmtId="165" fontId="10" fillId="0" borderId="15" xfId="1" applyNumberFormat="1" applyFont="1" applyBorder="1" applyAlignment="1">
      <alignment horizontal="right" vertical="center" wrapText="1" indent="2"/>
    </xf>
    <xf numFmtId="165" fontId="10" fillId="0" borderId="68" xfId="1" applyNumberFormat="1" applyFont="1" applyBorder="1" applyAlignment="1">
      <alignment horizontal="right" vertical="center" wrapText="1" indent="2"/>
    </xf>
    <xf numFmtId="0" fontId="1" fillId="0" borderId="0" xfId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165" fontId="9" fillId="0" borderId="21" xfId="1" applyNumberFormat="1" applyFont="1" applyBorder="1" applyAlignment="1" applyProtection="1">
      <alignment horizontal="center" vertical="center"/>
      <protection locked="0"/>
    </xf>
    <xf numFmtId="165" fontId="9" fillId="0" borderId="21" xfId="1" applyNumberFormat="1" applyFont="1" applyBorder="1" applyAlignment="1" applyProtection="1">
      <alignment horizontal="center" vertical="center" wrapText="1"/>
      <protection locked="0"/>
    </xf>
    <xf numFmtId="49" fontId="12" fillId="0" borderId="65" xfId="1" applyNumberFormat="1" applyFont="1" applyBorder="1" applyAlignment="1">
      <alignment horizontal="left" vertical="center"/>
    </xf>
    <xf numFmtId="3" fontId="72" fillId="0" borderId="22" xfId="1" applyNumberFormat="1" applyFont="1" applyBorder="1" applyAlignment="1" applyProtection="1">
      <alignment horizontal="right" vertical="center"/>
      <protection locked="0"/>
    </xf>
    <xf numFmtId="3" fontId="72" fillId="0" borderId="22" xfId="1" applyNumberFormat="1" applyFont="1" applyBorder="1" applyAlignment="1" applyProtection="1">
      <alignment horizontal="right" vertical="center" wrapText="1"/>
      <protection locked="0"/>
    </xf>
    <xf numFmtId="3" fontId="72" fillId="0" borderId="44" xfId="1" applyNumberFormat="1" applyFont="1" applyBorder="1" applyAlignment="1" applyProtection="1">
      <alignment horizontal="right" vertical="center" wrapText="1"/>
      <protection locked="0"/>
    </xf>
    <xf numFmtId="3" fontId="83" fillId="0" borderId="22" xfId="1" applyNumberFormat="1" applyFont="1" applyBorder="1" applyAlignment="1" applyProtection="1">
      <alignment horizontal="right" vertical="center" wrapText="1"/>
      <protection locked="0"/>
    </xf>
    <xf numFmtId="165" fontId="83" fillId="0" borderId="44" xfId="1" applyNumberFormat="1" applyFont="1" applyBorder="1" applyAlignment="1">
      <alignment horizontal="right" vertical="center" wrapText="1"/>
    </xf>
    <xf numFmtId="4" fontId="83" fillId="0" borderId="22" xfId="1" applyNumberFormat="1" applyFont="1" applyBorder="1" applyAlignment="1">
      <alignment horizontal="right" vertical="center" wrapText="1"/>
    </xf>
    <xf numFmtId="49" fontId="27" fillId="0" borderId="55" xfId="1" quotePrefix="1" applyNumberFormat="1" applyFont="1" applyBorder="1" applyAlignment="1">
      <alignment horizontal="left" vertical="center" indent="1"/>
    </xf>
    <xf numFmtId="3" fontId="84" fillId="0" borderId="39" xfId="1" applyNumberFormat="1" applyFont="1" applyBorder="1" applyAlignment="1" applyProtection="1">
      <alignment horizontal="right" vertical="center"/>
      <protection locked="0"/>
    </xf>
    <xf numFmtId="3" fontId="84" fillId="0" borderId="39" xfId="1" applyNumberFormat="1" applyFont="1" applyBorder="1" applyAlignment="1" applyProtection="1">
      <alignment horizontal="right" vertical="center" wrapText="1"/>
      <protection locked="0"/>
    </xf>
    <xf numFmtId="165" fontId="83" fillId="0" borderId="39" xfId="1" applyNumberFormat="1" applyFont="1" applyBorder="1" applyAlignment="1">
      <alignment horizontal="right" vertical="center" wrapText="1"/>
    </xf>
    <xf numFmtId="4" fontId="84" fillId="0" borderId="39" xfId="1" applyNumberFormat="1" applyFont="1" applyBorder="1" applyAlignment="1">
      <alignment vertical="center" wrapText="1"/>
    </xf>
    <xf numFmtId="49" fontId="12" fillId="0" borderId="55" xfId="1" applyNumberFormat="1" applyFont="1" applyBorder="1" applyAlignment="1">
      <alignment horizontal="left" vertical="center"/>
    </xf>
    <xf numFmtId="3" fontId="72" fillId="0" borderId="39" xfId="1" applyNumberFormat="1" applyFont="1" applyBorder="1" applyAlignment="1" applyProtection="1">
      <alignment horizontal="right" vertical="center"/>
      <protection locked="0"/>
    </xf>
    <xf numFmtId="3" fontId="72" fillId="0" borderId="39" xfId="1" applyNumberFormat="1" applyFont="1" applyBorder="1" applyAlignment="1" applyProtection="1">
      <alignment horizontal="right" vertical="center" wrapText="1"/>
      <protection locked="0"/>
    </xf>
    <xf numFmtId="4" fontId="72" fillId="0" borderId="39" xfId="1" applyNumberFormat="1" applyFont="1" applyBorder="1" applyAlignment="1">
      <alignment vertical="center" wrapText="1"/>
    </xf>
    <xf numFmtId="3" fontId="83" fillId="0" borderId="39" xfId="1" applyNumberFormat="1" applyFont="1" applyBorder="1" applyAlignment="1" applyProtection="1">
      <alignment horizontal="right" vertical="center" wrapText="1"/>
      <protection locked="0"/>
    </xf>
    <xf numFmtId="4" fontId="83" fillId="0" borderId="39" xfId="1" applyNumberFormat="1" applyFont="1" applyBorder="1" applyAlignment="1">
      <alignment vertical="center" wrapText="1"/>
    </xf>
    <xf numFmtId="49" fontId="12" fillId="0" borderId="6" xfId="1" applyNumberFormat="1" applyFont="1" applyBorder="1" applyAlignment="1" applyProtection="1">
      <alignment horizontal="left" vertical="center"/>
      <protection locked="0"/>
    </xf>
    <xf numFmtId="3" fontId="72" fillId="0" borderId="66" xfId="1" applyNumberFormat="1" applyFont="1" applyBorder="1" applyAlignment="1" applyProtection="1">
      <alignment horizontal="right" vertical="center"/>
      <protection locked="0"/>
    </xf>
    <xf numFmtId="3" fontId="72" fillId="0" borderId="66" xfId="1" applyNumberFormat="1" applyFont="1" applyBorder="1" applyAlignment="1" applyProtection="1">
      <alignment horizontal="right" vertical="center" wrapText="1"/>
      <protection locked="0"/>
    </xf>
    <xf numFmtId="165" fontId="83" fillId="0" borderId="45" xfId="1" applyNumberFormat="1" applyFont="1" applyBorder="1" applyAlignment="1">
      <alignment horizontal="right" vertical="center" wrapText="1"/>
    </xf>
    <xf numFmtId="4" fontId="72" fillId="0" borderId="66" xfId="1" applyNumberFormat="1" applyFont="1" applyBorder="1" applyAlignment="1">
      <alignment vertical="center" wrapText="1"/>
    </xf>
    <xf numFmtId="49" fontId="10" fillId="0" borderId="1" xfId="1" applyNumberFormat="1" applyFont="1" applyBorder="1" applyAlignment="1" applyProtection="1">
      <alignment horizontal="left" vertical="center" indent="1"/>
      <protection locked="0"/>
    </xf>
    <xf numFmtId="165" fontId="83" fillId="0" borderId="21" xfId="1" applyNumberFormat="1" applyFont="1" applyBorder="1" applyAlignment="1">
      <alignment vertical="center"/>
    </xf>
    <xf numFmtId="4" fontId="72" fillId="0" borderId="21" xfId="1" applyNumberFormat="1" applyFont="1" applyBorder="1" applyAlignment="1">
      <alignment vertical="center" wrapText="1"/>
    </xf>
    <xf numFmtId="49" fontId="10" fillId="0" borderId="43" xfId="1" applyNumberFormat="1" applyFont="1" applyBorder="1" applyAlignment="1" applyProtection="1">
      <alignment vertical="center"/>
      <protection locked="0"/>
    </xf>
    <xf numFmtId="49" fontId="10" fillId="0" borderId="43" xfId="1" applyNumberFormat="1" applyFont="1" applyBorder="1" applyAlignment="1" applyProtection="1">
      <alignment horizontal="right" vertical="center"/>
      <protection locked="0"/>
    </xf>
    <xf numFmtId="3" fontId="14" fillId="0" borderId="43" xfId="1" applyNumberFormat="1" applyFont="1" applyBorder="1" applyAlignment="1" applyProtection="1">
      <alignment horizontal="right" vertical="center" wrapText="1"/>
      <protection locked="0"/>
    </xf>
    <xf numFmtId="49" fontId="10" fillId="0" borderId="27" xfId="1" applyNumberFormat="1" applyFont="1" applyBorder="1" applyAlignment="1" applyProtection="1">
      <alignment vertical="center"/>
      <protection locked="0"/>
    </xf>
    <xf numFmtId="49" fontId="10" fillId="0" borderId="27" xfId="1" applyNumberFormat="1" applyFont="1" applyBorder="1" applyAlignment="1" applyProtection="1">
      <alignment horizontal="right" vertical="center"/>
      <protection locked="0"/>
    </xf>
    <xf numFmtId="3" fontId="14" fillId="0" borderId="27" xfId="1" applyNumberFormat="1" applyFont="1" applyBorder="1" applyAlignment="1" applyProtection="1">
      <alignment horizontal="right" vertical="center" wrapText="1"/>
      <protection locked="0"/>
    </xf>
    <xf numFmtId="49" fontId="12" fillId="0" borderId="13" xfId="1" applyNumberFormat="1" applyFont="1" applyBorder="1" applyAlignment="1">
      <alignment horizontal="left" vertical="center"/>
    </xf>
    <xf numFmtId="165" fontId="83" fillId="0" borderId="22" xfId="1" applyNumberFormat="1" applyFont="1" applyBorder="1" applyAlignment="1">
      <alignment horizontal="right" vertical="center" wrapText="1"/>
    </xf>
    <xf numFmtId="49" fontId="12" fillId="0" borderId="8" xfId="1" applyNumberFormat="1" applyFont="1" applyBorder="1" applyAlignment="1">
      <alignment horizontal="left" vertical="center"/>
    </xf>
    <xf numFmtId="49" fontId="12" fillId="0" borderId="8" xfId="1" applyNumberFormat="1" applyFont="1" applyBorder="1" applyAlignment="1" applyProtection="1">
      <alignment horizontal="left" vertical="center"/>
      <protection locked="0"/>
    </xf>
    <xf numFmtId="49" fontId="12" fillId="0" borderId="30" xfId="1" applyNumberFormat="1" applyFont="1" applyBorder="1" applyAlignment="1" applyProtection="1">
      <alignment horizontal="left" vertical="center"/>
      <protection locked="0"/>
    </xf>
    <xf numFmtId="165" fontId="83" fillId="0" borderId="66" xfId="1" applyNumberFormat="1" applyFont="1" applyBorder="1" applyAlignment="1">
      <alignment horizontal="right" vertical="center" wrapText="1"/>
    </xf>
    <xf numFmtId="167" fontId="9" fillId="0" borderId="21" xfId="1" applyNumberFormat="1" applyFont="1" applyBorder="1" applyAlignment="1">
      <alignment horizontal="left" vertical="center" wrapText="1" indent="1"/>
    </xf>
    <xf numFmtId="4" fontId="83" fillId="0" borderId="21" xfId="1" applyNumberFormat="1" applyFont="1" applyBorder="1" applyAlignment="1">
      <alignment horizontal="right" vertical="center" wrapText="1"/>
    </xf>
    <xf numFmtId="167" fontId="45" fillId="0" borderId="0" xfId="1" applyNumberFormat="1" applyFont="1" applyAlignment="1" applyProtection="1">
      <alignment horizontal="left" vertical="center" wrapText="1"/>
      <protection locked="0"/>
    </xf>
    <xf numFmtId="165" fontId="1" fillId="0" borderId="0" xfId="1" applyNumberFormat="1" applyAlignment="1" applyProtection="1">
      <alignment vertical="center" wrapText="1"/>
      <protection locked="0"/>
    </xf>
    <xf numFmtId="3" fontId="72" fillId="0" borderId="38" xfId="1" applyNumberFormat="1" applyFont="1" applyBorder="1" applyAlignment="1" applyProtection="1">
      <alignment horizontal="right" vertical="center" wrapText="1"/>
      <protection locked="0"/>
    </xf>
    <xf numFmtId="3" fontId="72" fillId="0" borderId="45" xfId="1" applyNumberFormat="1" applyFont="1" applyBorder="1" applyAlignment="1" applyProtection="1">
      <alignment horizontal="right" vertical="center" wrapText="1"/>
      <protection locked="0"/>
    </xf>
    <xf numFmtId="165" fontId="83" fillId="0" borderId="21" xfId="1" applyNumberFormat="1" applyFont="1" applyBorder="1" applyAlignment="1">
      <alignment horizontal="right" vertical="center" wrapText="1"/>
    </xf>
    <xf numFmtId="165" fontId="20" fillId="0" borderId="27" xfId="2" applyNumberFormat="1" applyFont="1" applyBorder="1" applyAlignment="1">
      <alignment horizontal="left" vertical="center"/>
    </xf>
    <xf numFmtId="165" fontId="6" fillId="0" borderId="0" xfId="2" applyNumberFormat="1" applyFont="1" applyAlignment="1">
      <alignment horizontal="center" vertical="center"/>
    </xf>
    <xf numFmtId="165" fontId="20" fillId="0" borderId="27" xfId="2" applyNumberFormat="1" applyFont="1" applyBorder="1" applyAlignment="1">
      <alignment horizontal="left"/>
    </xf>
    <xf numFmtId="0" fontId="24" fillId="0" borderId="0" xfId="2" applyFont="1" applyAlignment="1">
      <alignment horizontal="center"/>
    </xf>
    <xf numFmtId="165" fontId="25" fillId="0" borderId="22" xfId="1" applyNumberFormat="1" applyFont="1" applyBorder="1" applyAlignment="1">
      <alignment horizontal="center" vertical="center" wrapText="1"/>
    </xf>
    <xf numFmtId="165" fontId="25" fillId="0" borderId="23" xfId="1" applyNumberFormat="1" applyFont="1" applyBorder="1" applyAlignment="1">
      <alignment horizontal="center" vertical="center" wrapText="1"/>
    </xf>
    <xf numFmtId="165" fontId="28" fillId="0" borderId="43" xfId="1" applyNumberFormat="1" applyFont="1" applyBorder="1" applyAlignment="1">
      <alignment horizontal="center" vertical="center" wrapText="1"/>
    </xf>
    <xf numFmtId="165" fontId="25" fillId="0" borderId="44" xfId="1" applyNumberFormat="1" applyFont="1" applyBorder="1" applyAlignment="1">
      <alignment horizontal="center" vertical="center" wrapText="1"/>
    </xf>
    <xf numFmtId="165" fontId="25" fillId="0" borderId="45" xfId="1" applyNumberFormat="1" applyFont="1" applyBorder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50" fillId="0" borderId="0" xfId="13" applyFont="1" applyAlignment="1" applyProtection="1">
      <alignment horizontal="center"/>
      <protection locked="0"/>
    </xf>
    <xf numFmtId="0" fontId="6" fillId="0" borderId="0" xfId="13" applyFont="1" applyAlignment="1">
      <alignment horizontal="center" wrapText="1"/>
    </xf>
    <xf numFmtId="0" fontId="6" fillId="0" borderId="0" xfId="13" applyFont="1" applyAlignment="1">
      <alignment horizontal="center"/>
    </xf>
    <xf numFmtId="0" fontId="6" fillId="0" borderId="1" xfId="13" applyFont="1" applyBorder="1" applyAlignment="1">
      <alignment horizontal="center" vertical="center"/>
    </xf>
    <xf numFmtId="0" fontId="6" fillId="0" borderId="17" xfId="13" applyFont="1" applyBorder="1" applyAlignment="1">
      <alignment horizontal="center" vertical="center"/>
    </xf>
    <xf numFmtId="0" fontId="6" fillId="0" borderId="19" xfId="13" applyFont="1" applyBorder="1" applyAlignment="1">
      <alignment horizontal="center" vertical="center"/>
    </xf>
    <xf numFmtId="0" fontId="58" fillId="0" borderId="0" xfId="1" applyFont="1" applyAlignment="1" applyProtection="1">
      <alignment horizontal="center" vertical="top" wrapText="1"/>
      <protection locked="0"/>
    </xf>
    <xf numFmtId="0" fontId="63" fillId="0" borderId="0" xfId="16" applyAlignment="1">
      <alignment horizontal="left"/>
    </xf>
    <xf numFmtId="0" fontId="64" fillId="0" borderId="0" xfId="16" applyFont="1" applyAlignment="1">
      <alignment horizontal="center" vertical="center" wrapText="1"/>
    </xf>
    <xf numFmtId="0" fontId="64" fillId="0" borderId="0" xfId="16" applyFont="1" applyAlignment="1">
      <alignment horizontal="center" vertical="center"/>
    </xf>
    <xf numFmtId="0" fontId="67" fillId="0" borderId="28" xfId="16" applyFont="1" applyBorder="1" applyAlignment="1">
      <alignment horizontal="center" vertical="center" wrapText="1"/>
    </xf>
    <xf numFmtId="0" fontId="67" fillId="0" borderId="25" xfId="16" applyFont="1" applyBorder="1" applyAlignment="1">
      <alignment horizontal="center" vertical="center" wrapText="1"/>
    </xf>
    <xf numFmtId="0" fontId="67" fillId="0" borderId="13" xfId="16" applyFont="1" applyBorder="1" applyAlignment="1">
      <alignment horizontal="center" vertical="center" wrapText="1"/>
    </xf>
    <xf numFmtId="0" fontId="29" fillId="0" borderId="2" xfId="17" applyFont="1" applyBorder="1" applyAlignment="1">
      <alignment horizontal="center" vertical="center" textRotation="90"/>
    </xf>
    <xf numFmtId="0" fontId="29" fillId="0" borderId="26" xfId="17" applyFont="1" applyBorder="1" applyAlignment="1">
      <alignment horizontal="center" vertical="center" textRotation="90"/>
    </xf>
    <xf numFmtId="0" fontId="29" fillId="0" borderId="12" xfId="17" applyFont="1" applyBorder="1" applyAlignment="1">
      <alignment horizontal="center" vertical="center" textRotation="90"/>
    </xf>
    <xf numFmtId="0" fontId="66" fillId="0" borderId="35" xfId="16" applyFont="1" applyBorder="1" applyAlignment="1">
      <alignment horizontal="center" vertical="center" wrapText="1"/>
    </xf>
    <xf numFmtId="0" fontId="66" fillId="0" borderId="9" xfId="16" applyFont="1" applyBorder="1" applyAlignment="1">
      <alignment horizontal="center" vertical="center" wrapText="1"/>
    </xf>
    <xf numFmtId="0" fontId="66" fillId="0" borderId="9" xfId="16" applyFont="1" applyBorder="1" applyAlignment="1">
      <alignment horizontal="center" wrapText="1"/>
    </xf>
    <xf numFmtId="0" fontId="63" fillId="0" borderId="0" xfId="16" applyAlignment="1">
      <alignment horizontal="center"/>
    </xf>
    <xf numFmtId="0" fontId="26" fillId="0" borderId="0" xfId="17" applyFont="1" applyAlignment="1">
      <alignment horizontal="center" vertical="center" wrapText="1"/>
    </xf>
    <xf numFmtId="0" fontId="24" fillId="0" borderId="0" xfId="17" applyFont="1" applyAlignment="1">
      <alignment horizontal="center" vertical="center" wrapText="1"/>
    </xf>
    <xf numFmtId="0" fontId="24" fillId="0" borderId="34" xfId="17" applyFont="1" applyBorder="1" applyAlignment="1">
      <alignment horizontal="center" vertical="center" wrapText="1"/>
    </xf>
    <xf numFmtId="0" fontId="24" fillId="0" borderId="8" xfId="17" applyFont="1" applyBorder="1" applyAlignment="1">
      <alignment horizontal="center" vertical="center" wrapText="1"/>
    </xf>
    <xf numFmtId="0" fontId="29" fillId="0" borderId="35" xfId="17" applyFont="1" applyBorder="1" applyAlignment="1">
      <alignment horizontal="center" vertical="center" textRotation="90"/>
    </xf>
    <xf numFmtId="0" fontId="29" fillId="0" borderId="9" xfId="17" applyFont="1" applyBorder="1" applyAlignment="1">
      <alignment horizontal="center" vertical="center" textRotation="90"/>
    </xf>
    <xf numFmtId="0" fontId="7" fillId="0" borderId="36" xfId="17" applyFont="1" applyBorder="1" applyAlignment="1">
      <alignment horizontal="center" vertical="center" wrapText="1"/>
    </xf>
    <xf numFmtId="0" fontId="7" fillId="0" borderId="10" xfId="17" applyFont="1" applyBorder="1" applyAlignment="1">
      <alignment horizontal="center" vertical="center"/>
    </xf>
    <xf numFmtId="0" fontId="19" fillId="0" borderId="1" xfId="16" applyFont="1" applyBorder="1" applyAlignment="1">
      <alignment horizontal="left"/>
    </xf>
    <xf numFmtId="0" fontId="19" fillId="0" borderId="18" xfId="16" applyFont="1" applyBorder="1" applyAlignment="1">
      <alignment horizontal="left"/>
    </xf>
    <xf numFmtId="3" fontId="63" fillId="0" borderId="0" xfId="16" applyNumberFormat="1" applyAlignment="1">
      <alignment horizontal="center"/>
    </xf>
    <xf numFmtId="165" fontId="5" fillId="0" borderId="1" xfId="1" applyNumberFormat="1" applyFont="1" applyBorder="1" applyAlignment="1">
      <alignment horizontal="left" vertical="center" wrapText="1" indent="2"/>
    </xf>
    <xf numFmtId="165" fontId="5" fillId="0" borderId="17" xfId="1" applyNumberFormat="1" applyFont="1" applyBorder="1" applyAlignment="1">
      <alignment horizontal="left" vertical="center" wrapText="1" indent="2"/>
    </xf>
    <xf numFmtId="165" fontId="24" fillId="0" borderId="0" xfId="1" applyNumberFormat="1" applyFont="1" applyAlignment="1">
      <alignment horizontal="center" vertical="center" wrapText="1"/>
    </xf>
    <xf numFmtId="165" fontId="5" fillId="0" borderId="22" xfId="1" applyNumberFormat="1" applyFont="1" applyBorder="1" applyAlignment="1">
      <alignment horizontal="center" vertical="center" wrapText="1"/>
    </xf>
    <xf numFmtId="165" fontId="5" fillId="0" borderId="23" xfId="1" applyNumberFormat="1" applyFont="1" applyBorder="1" applyAlignment="1">
      <alignment horizontal="center" vertical="center" wrapText="1"/>
    </xf>
    <xf numFmtId="165" fontId="5" fillId="0" borderId="22" xfId="1" applyNumberFormat="1" applyFont="1" applyBorder="1" applyAlignment="1">
      <alignment horizontal="center" vertical="center"/>
    </xf>
    <xf numFmtId="165" fontId="5" fillId="0" borderId="23" xfId="1" applyNumberFormat="1" applyFont="1" applyBorder="1" applyAlignment="1">
      <alignment horizontal="center" vertical="center"/>
    </xf>
    <xf numFmtId="165" fontId="5" fillId="0" borderId="65" xfId="1" applyNumberFormat="1" applyFont="1" applyBorder="1" applyAlignment="1">
      <alignment horizontal="center" vertical="center"/>
    </xf>
    <xf numFmtId="165" fontId="5" fillId="0" borderId="63" xfId="1" applyNumberFormat="1" applyFont="1" applyBorder="1" applyAlignment="1">
      <alignment horizontal="center" vertical="center"/>
    </xf>
    <xf numFmtId="165" fontId="5" fillId="0" borderId="62" xfId="1" applyNumberFormat="1" applyFont="1" applyBorder="1" applyAlignment="1">
      <alignment horizontal="center" vertical="center"/>
    </xf>
    <xf numFmtId="0" fontId="5" fillId="0" borderId="47" xfId="1" applyFont="1" applyBorder="1" applyAlignment="1">
      <alignment horizontal="left" vertical="center" wrapText="1"/>
    </xf>
    <xf numFmtId="0" fontId="5" fillId="0" borderId="43" xfId="1" applyFont="1" applyBorder="1" applyAlignment="1">
      <alignment horizontal="left" vertical="center" wrapText="1"/>
    </xf>
    <xf numFmtId="0" fontId="5" fillId="0" borderId="48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10" fillId="0" borderId="18" xfId="1" applyFont="1" applyBorder="1" applyAlignment="1">
      <alignment horizontal="left" vertical="center"/>
    </xf>
    <xf numFmtId="0" fontId="26" fillId="0" borderId="1" xfId="1" applyFont="1" applyBorder="1" applyAlignment="1">
      <alignment horizontal="left" vertical="center"/>
    </xf>
    <xf numFmtId="0" fontId="26" fillId="0" borderId="18" xfId="1" applyFont="1" applyBorder="1" applyAlignment="1">
      <alignment horizontal="left" vertical="center"/>
    </xf>
    <xf numFmtId="0" fontId="24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75" fillId="0" borderId="27" xfId="1" applyFont="1" applyBorder="1" applyAlignment="1">
      <alignment horizontal="right"/>
    </xf>
    <xf numFmtId="0" fontId="5" fillId="0" borderId="4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/>
    </xf>
    <xf numFmtId="0" fontId="25" fillId="0" borderId="19" xfId="1" applyFont="1" applyBorder="1" applyAlignment="1">
      <alignment horizontal="center"/>
    </xf>
    <xf numFmtId="0" fontId="5" fillId="0" borderId="29" xfId="1" applyFont="1" applyBorder="1" applyAlignment="1">
      <alignment horizontal="center" vertical="center" wrapText="1"/>
    </xf>
    <xf numFmtId="0" fontId="5" fillId="0" borderId="68" xfId="1" applyFont="1" applyBorder="1" applyAlignment="1">
      <alignment horizontal="center" vertical="center" wrapText="1"/>
    </xf>
    <xf numFmtId="0" fontId="77" fillId="0" borderId="0" xfId="1" applyFont="1" applyAlignment="1" applyProtection="1">
      <alignment horizontal="center" vertical="center" wrapText="1"/>
      <protection locked="0"/>
    </xf>
    <xf numFmtId="0" fontId="78" fillId="0" borderId="3" xfId="1" applyFont="1" applyBorder="1" applyAlignment="1">
      <alignment wrapText="1"/>
    </xf>
    <xf numFmtId="0" fontId="78" fillId="0" borderId="4" xfId="1" applyFont="1" applyBorder="1" applyAlignment="1">
      <alignment wrapText="1"/>
    </xf>
    <xf numFmtId="0" fontId="12" fillId="0" borderId="43" xfId="1" applyFont="1" applyBorder="1" applyAlignment="1">
      <alignment horizontal="justify" vertical="center" wrapText="1"/>
    </xf>
    <xf numFmtId="165" fontId="1" fillId="0" borderId="75" xfId="1" applyNumberFormat="1" applyBorder="1" applyAlignment="1" applyProtection="1">
      <alignment horizontal="left" vertical="center" wrapText="1"/>
      <protection locked="0"/>
    </xf>
    <xf numFmtId="165" fontId="1" fillId="0" borderId="76" xfId="1" applyNumberFormat="1" applyBorder="1" applyAlignment="1" applyProtection="1">
      <alignment horizontal="left" vertical="center" wrapText="1"/>
      <protection locked="0"/>
    </xf>
    <xf numFmtId="165" fontId="26" fillId="0" borderId="1" xfId="1" applyNumberFormat="1" applyFont="1" applyBorder="1" applyAlignment="1">
      <alignment horizontal="left" vertical="center" wrapText="1" indent="2"/>
    </xf>
    <xf numFmtId="165" fontId="26" fillId="0" borderId="19" xfId="1" applyNumberFormat="1" applyFont="1" applyBorder="1" applyAlignment="1">
      <alignment horizontal="left" vertical="center" wrapText="1" indent="2"/>
    </xf>
    <xf numFmtId="165" fontId="5" fillId="0" borderId="21" xfId="1" applyNumberFormat="1" applyFont="1" applyBorder="1" applyAlignment="1" applyProtection="1">
      <alignment horizontal="center" vertical="center" wrapText="1"/>
      <protection locked="0"/>
    </xf>
    <xf numFmtId="165" fontId="9" fillId="0" borderId="21" xfId="1" applyNumberFormat="1" applyFont="1" applyBorder="1" applyAlignment="1" applyProtection="1">
      <alignment horizontal="center" vertical="center" wrapText="1"/>
      <protection locked="0"/>
    </xf>
    <xf numFmtId="165" fontId="9" fillId="0" borderId="21" xfId="1" applyNumberFormat="1" applyFont="1" applyBorder="1" applyAlignment="1" applyProtection="1">
      <alignment horizontal="center" vertical="center"/>
      <protection locked="0"/>
    </xf>
    <xf numFmtId="167" fontId="45" fillId="0" borderId="43" xfId="1" applyNumberFormat="1" applyFont="1" applyBorder="1" applyAlignment="1" applyProtection="1">
      <alignment horizontal="left" vertical="center" wrapText="1"/>
      <protection locked="0"/>
    </xf>
    <xf numFmtId="165" fontId="5" fillId="0" borderId="47" xfId="1" applyNumberFormat="1" applyFont="1" applyBorder="1" applyAlignment="1" applyProtection="1">
      <alignment horizontal="center" vertical="center"/>
      <protection locked="0"/>
    </xf>
    <xf numFmtId="165" fontId="5" fillId="0" borderId="40" xfId="1" applyNumberFormat="1" applyFont="1" applyBorder="1" applyAlignment="1" applyProtection="1">
      <alignment horizontal="center" vertical="center"/>
      <protection locked="0"/>
    </xf>
    <xf numFmtId="165" fontId="5" fillId="0" borderId="49" xfId="1" applyNumberFormat="1" applyFont="1" applyBorder="1" applyAlignment="1" applyProtection="1">
      <alignment horizontal="center" vertical="center"/>
      <protection locked="0"/>
    </xf>
    <xf numFmtId="165" fontId="25" fillId="0" borderId="21" xfId="1" applyNumberFormat="1" applyFont="1" applyBorder="1" applyAlignment="1" applyProtection="1">
      <alignment horizontal="center" vertical="center" wrapText="1"/>
      <protection locked="0"/>
    </xf>
    <xf numFmtId="165" fontId="5" fillId="0" borderId="22" xfId="1" applyNumberFormat="1" applyFont="1" applyBorder="1" applyAlignment="1" applyProtection="1">
      <alignment horizontal="center" vertical="center" wrapText="1"/>
      <protection locked="0"/>
    </xf>
    <xf numFmtId="165" fontId="5" fillId="0" borderId="42" xfId="1" applyNumberFormat="1" applyFont="1" applyBorder="1" applyAlignment="1" applyProtection="1">
      <alignment horizontal="center" vertical="center" wrapText="1"/>
      <protection locked="0"/>
    </xf>
    <xf numFmtId="167" fontId="6" fillId="0" borderId="0" xfId="1" applyNumberFormat="1" applyFont="1" applyAlignment="1" applyProtection="1">
      <alignment horizontal="center" vertical="center" wrapText="1"/>
      <protection locked="0"/>
    </xf>
    <xf numFmtId="165" fontId="7" fillId="0" borderId="27" xfId="1" applyNumberFormat="1" applyFont="1" applyBorder="1" applyAlignment="1" applyProtection="1">
      <alignment horizontal="right" vertical="center"/>
      <protection locked="0"/>
    </xf>
    <xf numFmtId="165" fontId="26" fillId="0" borderId="1" xfId="1" applyNumberFormat="1" applyFont="1" applyBorder="1" applyAlignment="1">
      <alignment horizontal="center" vertical="center" wrapText="1"/>
    </xf>
    <xf numFmtId="165" fontId="26" fillId="0" borderId="19" xfId="1" applyNumberFormat="1" applyFont="1" applyBorder="1" applyAlignment="1">
      <alignment horizontal="center" vertical="center" wrapText="1"/>
    </xf>
    <xf numFmtId="165" fontId="1" fillId="0" borderId="65" xfId="1" applyNumberFormat="1" applyBorder="1" applyAlignment="1" applyProtection="1">
      <alignment horizontal="left" vertical="center" wrapText="1"/>
      <protection locked="0"/>
    </xf>
    <xf numFmtId="165" fontId="1" fillId="0" borderId="63" xfId="1" applyNumberFormat="1" applyBorder="1" applyAlignment="1" applyProtection="1">
      <alignment horizontal="left" vertical="center" wrapText="1"/>
      <protection locked="0"/>
    </xf>
    <xf numFmtId="165" fontId="82" fillId="0" borderId="0" xfId="1" applyNumberFormat="1" applyFont="1" applyAlignment="1" applyProtection="1">
      <alignment horizontal="right" vertical="center" wrapText="1"/>
      <protection locked="0"/>
    </xf>
    <xf numFmtId="0" fontId="82" fillId="0" borderId="0" xfId="1" applyFont="1" applyAlignment="1" applyProtection="1">
      <alignment horizontal="right" vertical="center" wrapText="1"/>
      <protection locked="0"/>
    </xf>
    <xf numFmtId="165" fontId="24" fillId="0" borderId="0" xfId="1" applyNumberFormat="1" applyFont="1" applyAlignment="1" applyProtection="1">
      <alignment horizontal="center" vertical="center" wrapText="1"/>
      <protection locked="0"/>
    </xf>
    <xf numFmtId="0" fontId="24" fillId="0" borderId="0" xfId="1" applyFont="1" applyAlignment="1" applyProtection="1">
      <alignment horizontal="center" vertical="center" wrapText="1"/>
      <protection locked="0"/>
    </xf>
    <xf numFmtId="165" fontId="24" fillId="0" borderId="0" xfId="1" applyNumberFormat="1" applyFont="1" applyAlignment="1" applyProtection="1">
      <alignment horizontal="left" vertical="center" wrapText="1"/>
      <protection locked="0"/>
    </xf>
    <xf numFmtId="165" fontId="1" fillId="0" borderId="0" xfId="1" applyNumberFormat="1" applyAlignment="1" applyProtection="1">
      <alignment horizontal="left" vertical="center" wrapText="1"/>
      <protection locked="0"/>
    </xf>
    <xf numFmtId="0" fontId="5" fillId="0" borderId="20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5" fillId="0" borderId="19" xfId="1" applyNumberFormat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24" fillId="0" borderId="0" xfId="3" applyFont="1" applyAlignment="1">
      <alignment horizontal="center" wrapText="1"/>
    </xf>
    <xf numFmtId="0" fontId="24" fillId="0" borderId="0" xfId="3" applyFont="1" applyAlignment="1">
      <alignment horizontal="center"/>
    </xf>
    <xf numFmtId="0" fontId="29" fillId="0" borderId="20" xfId="3" applyFont="1" applyBorder="1" applyAlignment="1">
      <alignment horizontal="left" vertical="center" indent="1"/>
    </xf>
    <xf numFmtId="0" fontId="29" fillId="0" borderId="19" xfId="3" applyFont="1" applyBorder="1" applyAlignment="1">
      <alignment horizontal="left" vertical="center" indent="1"/>
    </xf>
    <xf numFmtId="0" fontId="29" fillId="0" borderId="17" xfId="3" applyFont="1" applyBorder="1" applyAlignment="1">
      <alignment horizontal="left" vertical="center" indent="1"/>
    </xf>
    <xf numFmtId="0" fontId="32" fillId="0" borderId="63" xfId="4" applyFont="1" applyBorder="1" applyAlignment="1">
      <alignment horizontal="center"/>
    </xf>
    <xf numFmtId="0" fontId="32" fillId="0" borderId="64" xfId="4" applyFont="1" applyBorder="1" applyAlignment="1">
      <alignment horizontal="center"/>
    </xf>
    <xf numFmtId="14" fontId="32" fillId="0" borderId="53" xfId="4" applyNumberFormat="1" applyFont="1" applyBorder="1" applyAlignment="1">
      <alignment horizontal="center"/>
    </xf>
    <xf numFmtId="0" fontId="32" fillId="0" borderId="53" xfId="4" applyFont="1" applyBorder="1" applyAlignment="1">
      <alignment horizontal="center"/>
    </xf>
    <xf numFmtId="0" fontId="32" fillId="0" borderId="37" xfId="4" applyFont="1" applyBorder="1" applyAlignment="1">
      <alignment horizontal="center"/>
    </xf>
    <xf numFmtId="0" fontId="32" fillId="0" borderId="28" xfId="5" applyFont="1" applyBorder="1" applyAlignment="1">
      <alignment horizontal="center" vertical="center" wrapText="1"/>
    </xf>
    <xf numFmtId="0" fontId="32" fillId="0" borderId="25" xfId="5" applyFont="1" applyBorder="1" applyAlignment="1">
      <alignment horizontal="center" vertical="center" wrapText="1"/>
    </xf>
    <xf numFmtId="0" fontId="32" fillId="0" borderId="13" xfId="5" applyFont="1" applyBorder="1" applyAlignment="1">
      <alignment horizontal="center" vertical="center" wrapText="1"/>
    </xf>
    <xf numFmtId="0" fontId="24" fillId="0" borderId="0" xfId="2" applyFont="1" applyAlignment="1">
      <alignment horizontal="center" wrapText="1"/>
    </xf>
    <xf numFmtId="0" fontId="12" fillId="0" borderId="0" xfId="2" applyFont="1" applyAlignment="1">
      <alignment horizontal="left" vertical="center" wrapText="1"/>
    </xf>
    <xf numFmtId="165" fontId="30" fillId="0" borderId="0" xfId="1" applyNumberFormat="1" applyFont="1" applyAlignment="1" applyProtection="1">
      <alignment horizontal="left" vertical="center" wrapText="1"/>
      <protection locked="0"/>
    </xf>
    <xf numFmtId="165" fontId="8" fillId="0" borderId="47" xfId="1" applyNumberFormat="1" applyFont="1" applyBorder="1" applyAlignment="1">
      <alignment horizontal="center" vertical="center"/>
    </xf>
    <xf numFmtId="165" fontId="8" fillId="0" borderId="40" xfId="1" applyNumberFormat="1" applyFont="1" applyBorder="1" applyAlignment="1">
      <alignment horizontal="center" vertical="center"/>
    </xf>
    <xf numFmtId="165" fontId="8" fillId="0" borderId="49" xfId="1" applyNumberFormat="1" applyFont="1" applyBorder="1" applyAlignment="1">
      <alignment horizontal="center" vertical="center"/>
    </xf>
    <xf numFmtId="165" fontId="26" fillId="0" borderId="47" xfId="1" applyNumberFormat="1" applyFont="1" applyBorder="1" applyAlignment="1">
      <alignment horizontal="center" vertical="center" wrapText="1"/>
    </xf>
    <xf numFmtId="165" fontId="26" fillId="0" borderId="43" xfId="1" applyNumberFormat="1" applyFont="1" applyBorder="1" applyAlignment="1">
      <alignment horizontal="center" vertical="center" wrapText="1"/>
    </xf>
    <xf numFmtId="0" fontId="1" fillId="0" borderId="48" xfId="1" applyBorder="1" applyAlignment="1">
      <alignment horizontal="center" vertical="center" wrapText="1"/>
    </xf>
    <xf numFmtId="165" fontId="8" fillId="0" borderId="22" xfId="1" applyNumberFormat="1" applyFont="1" applyBorder="1" applyAlignment="1">
      <alignment horizontal="center" vertical="center" wrapText="1"/>
    </xf>
    <xf numFmtId="165" fontId="8" fillId="0" borderId="42" xfId="1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</cellXfs>
  <cellStyles count="19">
    <cellStyle name="Ezres" xfId="10" builtinId="3"/>
    <cellStyle name="Ezres 2" xfId="6" xr:uid="{00000000-0005-0000-0000-000001000000}"/>
    <cellStyle name="Ezres 2 2" xfId="14" xr:uid="{7A5ED265-4626-4DEC-905E-794DF641DC1C}"/>
    <cellStyle name="Ezres 3" xfId="7" xr:uid="{00000000-0005-0000-0000-000002000000}"/>
    <cellStyle name="Hiperhivatkozás" xfId="8" xr:uid="{00000000-0005-0000-0000-000003000000}"/>
    <cellStyle name="Már látott hiperhivatkozás" xfId="9" xr:uid="{00000000-0005-0000-0000-000004000000}"/>
    <cellStyle name="Normál" xfId="0" builtinId="0"/>
    <cellStyle name="Normál 2" xfId="1" xr:uid="{00000000-0005-0000-0000-000006000000}"/>
    <cellStyle name="Normál 3 2" xfId="11" xr:uid="{0DAE358E-4669-4FAD-8993-8042067B3D41}"/>
    <cellStyle name="Normál 4" xfId="12" xr:uid="{EAD65E44-1251-402D-8BEE-AEC5B44CD8CE}"/>
    <cellStyle name="Normál 5" xfId="15" xr:uid="{1C4E5DDA-E884-4333-9782-E3D173B8EFE4}"/>
    <cellStyle name="Normál_KVRENMUNKA" xfId="2" xr:uid="{00000000-0005-0000-0000-000007000000}"/>
    <cellStyle name="Normál_Létszám(15. tábla) 2" xfId="5" xr:uid="{00000000-0005-0000-0000-000008000000}"/>
    <cellStyle name="Normál_Létszámtábla. (2) 2" xfId="4" xr:uid="{00000000-0005-0000-0000-000009000000}"/>
    <cellStyle name="Normál_minta" xfId="13" xr:uid="{CFE2BAFD-266E-4E29-930C-3D86EFC17B18}"/>
    <cellStyle name="Normál_SEGEDLETEK" xfId="3" xr:uid="{00000000-0005-0000-0000-00000A000000}"/>
    <cellStyle name="Normál_VAGYONK" xfId="17" xr:uid="{94824267-4F04-47B9-823C-A5208073A23B}"/>
    <cellStyle name="Normál_VAGYONKIM" xfId="16" xr:uid="{32D24B46-8D40-411C-8F8B-FD2E88A331E9}"/>
    <cellStyle name="Százalék 2" xfId="18" xr:uid="{392910BF-B95D-426D-A001-93EBAB114DF3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szabaly\ZARSZ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Terv_Z&#225;rsz_CD_TKT\szabaly\ZARSZ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rtalom\T&#193;RSUL&#193;S\EXCEL\ZARSZ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kumentumok/SkyDrive/Dokumentumok/Munkahelyi%20dokumentumok/Analitika,%20NYOMTATV&#193;NY/ERVIK%20CD/2017/Terv_Z&#225;rsz_CD_TKT/szabaly/KVIHA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 xml:space="preserve">2016.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>
        <row r="2">
          <cell r="J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sz.mell "/>
      <sheetName val="5.sz.mell"/>
      <sheetName val="6. sz. mell"/>
      <sheetName val="7.1. sz. mell"/>
      <sheetName val="8. sz. mell"/>
      <sheetName val="9.sz.mell"/>
      <sheetName val="1. tájékoztató tábla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J1" t="str">
            <v>Forintban!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APADATOK"/>
      <sheetName val="1.sz.mell."/>
      <sheetName val="2.1.sz.mell  "/>
      <sheetName val="2.2.sz.mell  "/>
      <sheetName val="3. sz. mell"/>
      <sheetName val="4.sz.mell "/>
      <sheetName val="5.sz.mell"/>
      <sheetName val="6. sz. mell"/>
      <sheetName val="7.1. sz. mell"/>
      <sheetName val="8. sz. mell"/>
      <sheetName val="9.sz.mell"/>
      <sheetName val="1. tájékoztató tábla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6. tájékoztató tábla"/>
      <sheetName val="7. tájékoztató tábla"/>
    </sheetNames>
    <sheetDataSet>
      <sheetData sheetId="0">
        <row r="2">
          <cell r="A2">
            <v>2018</v>
          </cell>
        </row>
      </sheetData>
      <sheetData sheetId="1" refreshError="1"/>
      <sheetData sheetId="2" refreshError="1"/>
      <sheetData sheetId="3">
        <row r="2">
          <cell r="I2" t="str">
            <v>Forintban!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sz.mell."/>
      <sheetName val="2.1.sz.mell  "/>
      <sheetName val="2.2.sz.mell  "/>
      <sheetName val="3. sz. mell "/>
      <sheetName val="4. sz. mell "/>
      <sheetName val="5. sz. mell.  "/>
      <sheetName val="6. sz. mell."/>
      <sheetName val="7. sz. mell."/>
      <sheetName val="8. sz. mell. "/>
      <sheetName val="9. sz. mell"/>
      <sheetName val="10. sz. mell"/>
      <sheetName val="11.sz.mell"/>
      <sheetName val="1. sz tájékoztató tábla"/>
      <sheetName val="2.sz tájékoztató t."/>
      <sheetName val="3. sz tájékoztató k"/>
      <sheetName val="4. sz. tájékoztató k."/>
      <sheetName val="5. sz tájékoztató k."/>
    </sheetNames>
    <sheetDataSet>
      <sheetData sheetId="0">
        <row r="3">
          <cell r="C3" t="str">
            <v>2017. évi előirányzat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F7" t="str">
            <v>Forintban!</v>
          </cell>
        </row>
      </sheetData>
      <sheetData sheetId="12">
        <row r="3">
          <cell r="E3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128"/>
  <sheetViews>
    <sheetView view="pageBreakPreview" topLeftCell="B53" zoomScale="120" zoomScaleNormal="120" zoomScaleSheetLayoutView="120" workbookViewId="0">
      <selection activeCell="H50" sqref="H50"/>
    </sheetView>
  </sheetViews>
  <sheetFormatPr defaultRowHeight="16.2" thickBottom="1" x14ac:dyDescent="0.35"/>
  <cols>
    <col min="1" max="1" width="8.109375" style="64" customWidth="1"/>
    <col min="2" max="2" width="78.5546875" style="64" customWidth="1"/>
    <col min="3" max="3" width="13.5546875" style="122" customWidth="1"/>
    <col min="4" max="7" width="13.5546875" style="122" hidden="1" customWidth="1"/>
    <col min="8" max="8" width="13.5546875" style="122" customWidth="1"/>
    <col min="9" max="9" width="10.88671875" style="122" customWidth="1"/>
    <col min="10" max="10" width="9.109375" style="385" customWidth="1"/>
    <col min="11" max="11" width="9.109375" style="64"/>
    <col min="12" max="12" width="11.33203125" style="109" hidden="1" customWidth="1"/>
    <col min="13" max="261" width="9.109375" style="64"/>
    <col min="262" max="262" width="8.109375" style="64" customWidth="1"/>
    <col min="263" max="263" width="78.5546875" style="64" customWidth="1"/>
    <col min="264" max="264" width="18.5546875" style="64" customWidth="1"/>
    <col min="265" max="265" width="7.6640625" style="64" customWidth="1"/>
    <col min="266" max="517" width="9.109375" style="64"/>
    <col min="518" max="518" width="8.109375" style="64" customWidth="1"/>
    <col min="519" max="519" width="78.5546875" style="64" customWidth="1"/>
    <col min="520" max="520" width="18.5546875" style="64" customWidth="1"/>
    <col min="521" max="521" width="7.6640625" style="64" customWidth="1"/>
    <col min="522" max="773" width="9.109375" style="64"/>
    <col min="774" max="774" width="8.109375" style="64" customWidth="1"/>
    <col min="775" max="775" width="78.5546875" style="64" customWidth="1"/>
    <col min="776" max="776" width="18.5546875" style="64" customWidth="1"/>
    <col min="777" max="777" width="7.6640625" style="64" customWidth="1"/>
    <col min="778" max="1029" width="9.109375" style="64"/>
    <col min="1030" max="1030" width="8.109375" style="64" customWidth="1"/>
    <col min="1031" max="1031" width="78.5546875" style="64" customWidth="1"/>
    <col min="1032" max="1032" width="18.5546875" style="64" customWidth="1"/>
    <col min="1033" max="1033" width="7.6640625" style="64" customWidth="1"/>
    <col min="1034" max="1285" width="9.109375" style="64"/>
    <col min="1286" max="1286" width="8.109375" style="64" customWidth="1"/>
    <col min="1287" max="1287" width="78.5546875" style="64" customWidth="1"/>
    <col min="1288" max="1288" width="18.5546875" style="64" customWidth="1"/>
    <col min="1289" max="1289" width="7.6640625" style="64" customWidth="1"/>
    <col min="1290" max="1541" width="9.109375" style="64"/>
    <col min="1542" max="1542" width="8.109375" style="64" customWidth="1"/>
    <col min="1543" max="1543" width="78.5546875" style="64" customWidth="1"/>
    <col min="1544" max="1544" width="18.5546875" style="64" customWidth="1"/>
    <col min="1545" max="1545" width="7.6640625" style="64" customWidth="1"/>
    <col min="1546" max="1797" width="9.109375" style="64"/>
    <col min="1798" max="1798" width="8.109375" style="64" customWidth="1"/>
    <col min="1799" max="1799" width="78.5546875" style="64" customWidth="1"/>
    <col min="1800" max="1800" width="18.5546875" style="64" customWidth="1"/>
    <col min="1801" max="1801" width="7.6640625" style="64" customWidth="1"/>
    <col min="1802" max="2053" width="9.109375" style="64"/>
    <col min="2054" max="2054" width="8.109375" style="64" customWidth="1"/>
    <col min="2055" max="2055" width="78.5546875" style="64" customWidth="1"/>
    <col min="2056" max="2056" width="18.5546875" style="64" customWidth="1"/>
    <col min="2057" max="2057" width="7.6640625" style="64" customWidth="1"/>
    <col min="2058" max="2309" width="9.109375" style="64"/>
    <col min="2310" max="2310" width="8.109375" style="64" customWidth="1"/>
    <col min="2311" max="2311" width="78.5546875" style="64" customWidth="1"/>
    <col min="2312" max="2312" width="18.5546875" style="64" customWidth="1"/>
    <col min="2313" max="2313" width="7.6640625" style="64" customWidth="1"/>
    <col min="2314" max="2565" width="9.109375" style="64"/>
    <col min="2566" max="2566" width="8.109375" style="64" customWidth="1"/>
    <col min="2567" max="2567" width="78.5546875" style="64" customWidth="1"/>
    <col min="2568" max="2568" width="18.5546875" style="64" customWidth="1"/>
    <col min="2569" max="2569" width="7.6640625" style="64" customWidth="1"/>
    <col min="2570" max="2821" width="9.109375" style="64"/>
    <col min="2822" max="2822" width="8.109375" style="64" customWidth="1"/>
    <col min="2823" max="2823" width="78.5546875" style="64" customWidth="1"/>
    <col min="2824" max="2824" width="18.5546875" style="64" customWidth="1"/>
    <col min="2825" max="2825" width="7.6640625" style="64" customWidth="1"/>
    <col min="2826" max="3077" width="9.109375" style="64"/>
    <col min="3078" max="3078" width="8.109375" style="64" customWidth="1"/>
    <col min="3079" max="3079" width="78.5546875" style="64" customWidth="1"/>
    <col min="3080" max="3080" width="18.5546875" style="64" customWidth="1"/>
    <col min="3081" max="3081" width="7.6640625" style="64" customWidth="1"/>
    <col min="3082" max="3333" width="9.109375" style="64"/>
    <col min="3334" max="3334" width="8.109375" style="64" customWidth="1"/>
    <col min="3335" max="3335" width="78.5546875" style="64" customWidth="1"/>
    <col min="3336" max="3336" width="18.5546875" style="64" customWidth="1"/>
    <col min="3337" max="3337" width="7.6640625" style="64" customWidth="1"/>
    <col min="3338" max="3589" width="9.109375" style="64"/>
    <col min="3590" max="3590" width="8.109375" style="64" customWidth="1"/>
    <col min="3591" max="3591" width="78.5546875" style="64" customWidth="1"/>
    <col min="3592" max="3592" width="18.5546875" style="64" customWidth="1"/>
    <col min="3593" max="3593" width="7.6640625" style="64" customWidth="1"/>
    <col min="3594" max="3845" width="9.109375" style="64"/>
    <col min="3846" max="3846" width="8.109375" style="64" customWidth="1"/>
    <col min="3847" max="3847" width="78.5546875" style="64" customWidth="1"/>
    <col min="3848" max="3848" width="18.5546875" style="64" customWidth="1"/>
    <col min="3849" max="3849" width="7.6640625" style="64" customWidth="1"/>
    <col min="3850" max="4101" width="9.109375" style="64"/>
    <col min="4102" max="4102" width="8.109375" style="64" customWidth="1"/>
    <col min="4103" max="4103" width="78.5546875" style="64" customWidth="1"/>
    <col min="4104" max="4104" width="18.5546875" style="64" customWidth="1"/>
    <col min="4105" max="4105" width="7.6640625" style="64" customWidth="1"/>
    <col min="4106" max="4357" width="9.109375" style="64"/>
    <col min="4358" max="4358" width="8.109375" style="64" customWidth="1"/>
    <col min="4359" max="4359" width="78.5546875" style="64" customWidth="1"/>
    <col min="4360" max="4360" width="18.5546875" style="64" customWidth="1"/>
    <col min="4361" max="4361" width="7.6640625" style="64" customWidth="1"/>
    <col min="4362" max="4613" width="9.109375" style="64"/>
    <col min="4614" max="4614" width="8.109375" style="64" customWidth="1"/>
    <col min="4615" max="4615" width="78.5546875" style="64" customWidth="1"/>
    <col min="4616" max="4616" width="18.5546875" style="64" customWidth="1"/>
    <col min="4617" max="4617" width="7.6640625" style="64" customWidth="1"/>
    <col min="4618" max="4869" width="9.109375" style="64"/>
    <col min="4870" max="4870" width="8.109375" style="64" customWidth="1"/>
    <col min="4871" max="4871" width="78.5546875" style="64" customWidth="1"/>
    <col min="4872" max="4872" width="18.5546875" style="64" customWidth="1"/>
    <col min="4873" max="4873" width="7.6640625" style="64" customWidth="1"/>
    <col min="4874" max="5125" width="9.109375" style="64"/>
    <col min="5126" max="5126" width="8.109375" style="64" customWidth="1"/>
    <col min="5127" max="5127" width="78.5546875" style="64" customWidth="1"/>
    <col min="5128" max="5128" width="18.5546875" style="64" customWidth="1"/>
    <col min="5129" max="5129" width="7.6640625" style="64" customWidth="1"/>
    <col min="5130" max="5381" width="9.109375" style="64"/>
    <col min="5382" max="5382" width="8.109375" style="64" customWidth="1"/>
    <col min="5383" max="5383" width="78.5546875" style="64" customWidth="1"/>
    <col min="5384" max="5384" width="18.5546875" style="64" customWidth="1"/>
    <col min="5385" max="5385" width="7.6640625" style="64" customWidth="1"/>
    <col min="5386" max="5637" width="9.109375" style="64"/>
    <col min="5638" max="5638" width="8.109375" style="64" customWidth="1"/>
    <col min="5639" max="5639" width="78.5546875" style="64" customWidth="1"/>
    <col min="5640" max="5640" width="18.5546875" style="64" customWidth="1"/>
    <col min="5641" max="5641" width="7.6640625" style="64" customWidth="1"/>
    <col min="5642" max="5893" width="9.109375" style="64"/>
    <col min="5894" max="5894" width="8.109375" style="64" customWidth="1"/>
    <col min="5895" max="5895" width="78.5546875" style="64" customWidth="1"/>
    <col min="5896" max="5896" width="18.5546875" style="64" customWidth="1"/>
    <col min="5897" max="5897" width="7.6640625" style="64" customWidth="1"/>
    <col min="5898" max="6149" width="9.109375" style="64"/>
    <col min="6150" max="6150" width="8.109375" style="64" customWidth="1"/>
    <col min="6151" max="6151" width="78.5546875" style="64" customWidth="1"/>
    <col min="6152" max="6152" width="18.5546875" style="64" customWidth="1"/>
    <col min="6153" max="6153" width="7.6640625" style="64" customWidth="1"/>
    <col min="6154" max="6405" width="9.109375" style="64"/>
    <col min="6406" max="6406" width="8.109375" style="64" customWidth="1"/>
    <col min="6407" max="6407" width="78.5546875" style="64" customWidth="1"/>
    <col min="6408" max="6408" width="18.5546875" style="64" customWidth="1"/>
    <col min="6409" max="6409" width="7.6640625" style="64" customWidth="1"/>
    <col min="6410" max="6661" width="9.109375" style="64"/>
    <col min="6662" max="6662" width="8.109375" style="64" customWidth="1"/>
    <col min="6663" max="6663" width="78.5546875" style="64" customWidth="1"/>
    <col min="6664" max="6664" width="18.5546875" style="64" customWidth="1"/>
    <col min="6665" max="6665" width="7.6640625" style="64" customWidth="1"/>
    <col min="6666" max="6917" width="9.109375" style="64"/>
    <col min="6918" max="6918" width="8.109375" style="64" customWidth="1"/>
    <col min="6919" max="6919" width="78.5546875" style="64" customWidth="1"/>
    <col min="6920" max="6920" width="18.5546875" style="64" customWidth="1"/>
    <col min="6921" max="6921" width="7.6640625" style="64" customWidth="1"/>
    <col min="6922" max="7173" width="9.109375" style="64"/>
    <col min="7174" max="7174" width="8.109375" style="64" customWidth="1"/>
    <col min="7175" max="7175" width="78.5546875" style="64" customWidth="1"/>
    <col min="7176" max="7176" width="18.5546875" style="64" customWidth="1"/>
    <col min="7177" max="7177" width="7.6640625" style="64" customWidth="1"/>
    <col min="7178" max="7429" width="9.109375" style="64"/>
    <col min="7430" max="7430" width="8.109375" style="64" customWidth="1"/>
    <col min="7431" max="7431" width="78.5546875" style="64" customWidth="1"/>
    <col min="7432" max="7432" width="18.5546875" style="64" customWidth="1"/>
    <col min="7433" max="7433" width="7.6640625" style="64" customWidth="1"/>
    <col min="7434" max="7685" width="9.109375" style="64"/>
    <col min="7686" max="7686" width="8.109375" style="64" customWidth="1"/>
    <col min="7687" max="7687" width="78.5546875" style="64" customWidth="1"/>
    <col min="7688" max="7688" width="18.5546875" style="64" customWidth="1"/>
    <col min="7689" max="7689" width="7.6640625" style="64" customWidth="1"/>
    <col min="7690" max="7941" width="9.109375" style="64"/>
    <col min="7942" max="7942" width="8.109375" style="64" customWidth="1"/>
    <col min="7943" max="7943" width="78.5546875" style="64" customWidth="1"/>
    <col min="7944" max="7944" width="18.5546875" style="64" customWidth="1"/>
    <col min="7945" max="7945" width="7.6640625" style="64" customWidth="1"/>
    <col min="7946" max="8197" width="9.109375" style="64"/>
    <col min="8198" max="8198" width="8.109375" style="64" customWidth="1"/>
    <col min="8199" max="8199" width="78.5546875" style="64" customWidth="1"/>
    <col min="8200" max="8200" width="18.5546875" style="64" customWidth="1"/>
    <col min="8201" max="8201" width="7.6640625" style="64" customWidth="1"/>
    <col min="8202" max="8453" width="9.109375" style="64"/>
    <col min="8454" max="8454" width="8.109375" style="64" customWidth="1"/>
    <col min="8455" max="8455" width="78.5546875" style="64" customWidth="1"/>
    <col min="8456" max="8456" width="18.5546875" style="64" customWidth="1"/>
    <col min="8457" max="8457" width="7.6640625" style="64" customWidth="1"/>
    <col min="8458" max="8709" width="9.109375" style="64"/>
    <col min="8710" max="8710" width="8.109375" style="64" customWidth="1"/>
    <col min="8711" max="8711" width="78.5546875" style="64" customWidth="1"/>
    <col min="8712" max="8712" width="18.5546875" style="64" customWidth="1"/>
    <col min="8713" max="8713" width="7.6640625" style="64" customWidth="1"/>
    <col min="8714" max="8965" width="9.109375" style="64"/>
    <col min="8966" max="8966" width="8.109375" style="64" customWidth="1"/>
    <col min="8967" max="8967" width="78.5546875" style="64" customWidth="1"/>
    <col min="8968" max="8968" width="18.5546875" style="64" customWidth="1"/>
    <col min="8969" max="8969" width="7.6640625" style="64" customWidth="1"/>
    <col min="8970" max="9221" width="9.109375" style="64"/>
    <col min="9222" max="9222" width="8.109375" style="64" customWidth="1"/>
    <col min="9223" max="9223" width="78.5546875" style="64" customWidth="1"/>
    <col min="9224" max="9224" width="18.5546875" style="64" customWidth="1"/>
    <col min="9225" max="9225" width="7.6640625" style="64" customWidth="1"/>
    <col min="9226" max="9477" width="9.109375" style="64"/>
    <col min="9478" max="9478" width="8.109375" style="64" customWidth="1"/>
    <col min="9479" max="9479" width="78.5546875" style="64" customWidth="1"/>
    <col min="9480" max="9480" width="18.5546875" style="64" customWidth="1"/>
    <col min="9481" max="9481" width="7.6640625" style="64" customWidth="1"/>
    <col min="9482" max="9733" width="9.109375" style="64"/>
    <col min="9734" max="9734" width="8.109375" style="64" customWidth="1"/>
    <col min="9735" max="9735" width="78.5546875" style="64" customWidth="1"/>
    <col min="9736" max="9736" width="18.5546875" style="64" customWidth="1"/>
    <col min="9737" max="9737" width="7.6640625" style="64" customWidth="1"/>
    <col min="9738" max="9989" width="9.109375" style="64"/>
    <col min="9990" max="9990" width="8.109375" style="64" customWidth="1"/>
    <col min="9991" max="9991" width="78.5546875" style="64" customWidth="1"/>
    <col min="9992" max="9992" width="18.5546875" style="64" customWidth="1"/>
    <col min="9993" max="9993" width="7.6640625" style="64" customWidth="1"/>
    <col min="9994" max="10245" width="9.109375" style="64"/>
    <col min="10246" max="10246" width="8.109375" style="64" customWidth="1"/>
    <col min="10247" max="10247" width="78.5546875" style="64" customWidth="1"/>
    <col min="10248" max="10248" width="18.5546875" style="64" customWidth="1"/>
    <col min="10249" max="10249" width="7.6640625" style="64" customWidth="1"/>
    <col min="10250" max="10501" width="9.109375" style="64"/>
    <col min="10502" max="10502" width="8.109375" style="64" customWidth="1"/>
    <col min="10503" max="10503" width="78.5546875" style="64" customWidth="1"/>
    <col min="10504" max="10504" width="18.5546875" style="64" customWidth="1"/>
    <col min="10505" max="10505" width="7.6640625" style="64" customWidth="1"/>
    <col min="10506" max="10757" width="9.109375" style="64"/>
    <col min="10758" max="10758" width="8.109375" style="64" customWidth="1"/>
    <col min="10759" max="10759" width="78.5546875" style="64" customWidth="1"/>
    <col min="10760" max="10760" width="18.5546875" style="64" customWidth="1"/>
    <col min="10761" max="10761" width="7.6640625" style="64" customWidth="1"/>
    <col min="10762" max="11013" width="9.109375" style="64"/>
    <col min="11014" max="11014" width="8.109375" style="64" customWidth="1"/>
    <col min="11015" max="11015" width="78.5546875" style="64" customWidth="1"/>
    <col min="11016" max="11016" width="18.5546875" style="64" customWidth="1"/>
    <col min="11017" max="11017" width="7.6640625" style="64" customWidth="1"/>
    <col min="11018" max="11269" width="9.109375" style="64"/>
    <col min="11270" max="11270" width="8.109375" style="64" customWidth="1"/>
    <col min="11271" max="11271" width="78.5546875" style="64" customWidth="1"/>
    <col min="11272" max="11272" width="18.5546875" style="64" customWidth="1"/>
    <col min="11273" max="11273" width="7.6640625" style="64" customWidth="1"/>
    <col min="11274" max="11525" width="9.109375" style="64"/>
    <col min="11526" max="11526" width="8.109375" style="64" customWidth="1"/>
    <col min="11527" max="11527" width="78.5546875" style="64" customWidth="1"/>
    <col min="11528" max="11528" width="18.5546875" style="64" customWidth="1"/>
    <col min="11529" max="11529" width="7.6640625" style="64" customWidth="1"/>
    <col min="11530" max="11781" width="9.109375" style="64"/>
    <col min="11782" max="11782" width="8.109375" style="64" customWidth="1"/>
    <col min="11783" max="11783" width="78.5546875" style="64" customWidth="1"/>
    <col min="11784" max="11784" width="18.5546875" style="64" customWidth="1"/>
    <col min="11785" max="11785" width="7.6640625" style="64" customWidth="1"/>
    <col min="11786" max="12037" width="9.109375" style="64"/>
    <col min="12038" max="12038" width="8.109375" style="64" customWidth="1"/>
    <col min="12039" max="12039" width="78.5546875" style="64" customWidth="1"/>
    <col min="12040" max="12040" width="18.5546875" style="64" customWidth="1"/>
    <col min="12041" max="12041" width="7.6640625" style="64" customWidth="1"/>
    <col min="12042" max="12293" width="9.109375" style="64"/>
    <col min="12294" max="12294" width="8.109375" style="64" customWidth="1"/>
    <col min="12295" max="12295" width="78.5546875" style="64" customWidth="1"/>
    <col min="12296" max="12296" width="18.5546875" style="64" customWidth="1"/>
    <col min="12297" max="12297" width="7.6640625" style="64" customWidth="1"/>
    <col min="12298" max="12549" width="9.109375" style="64"/>
    <col min="12550" max="12550" width="8.109375" style="64" customWidth="1"/>
    <col min="12551" max="12551" width="78.5546875" style="64" customWidth="1"/>
    <col min="12552" max="12552" width="18.5546875" style="64" customWidth="1"/>
    <col min="12553" max="12553" width="7.6640625" style="64" customWidth="1"/>
    <col min="12554" max="12805" width="9.109375" style="64"/>
    <col min="12806" max="12806" width="8.109375" style="64" customWidth="1"/>
    <col min="12807" max="12807" width="78.5546875" style="64" customWidth="1"/>
    <col min="12808" max="12808" width="18.5546875" style="64" customWidth="1"/>
    <col min="12809" max="12809" width="7.6640625" style="64" customWidth="1"/>
    <col min="12810" max="13061" width="9.109375" style="64"/>
    <col min="13062" max="13062" width="8.109375" style="64" customWidth="1"/>
    <col min="13063" max="13063" width="78.5546875" style="64" customWidth="1"/>
    <col min="13064" max="13064" width="18.5546875" style="64" customWidth="1"/>
    <col min="13065" max="13065" width="7.6640625" style="64" customWidth="1"/>
    <col min="13066" max="13317" width="9.109375" style="64"/>
    <col min="13318" max="13318" width="8.109375" style="64" customWidth="1"/>
    <col min="13319" max="13319" width="78.5546875" style="64" customWidth="1"/>
    <col min="13320" max="13320" width="18.5546875" style="64" customWidth="1"/>
    <col min="13321" max="13321" width="7.6640625" style="64" customWidth="1"/>
    <col min="13322" max="13573" width="9.109375" style="64"/>
    <col min="13574" max="13574" width="8.109375" style="64" customWidth="1"/>
    <col min="13575" max="13575" width="78.5546875" style="64" customWidth="1"/>
    <col min="13576" max="13576" width="18.5546875" style="64" customWidth="1"/>
    <col min="13577" max="13577" width="7.6640625" style="64" customWidth="1"/>
    <col min="13578" max="13829" width="9.109375" style="64"/>
    <col min="13830" max="13830" width="8.109375" style="64" customWidth="1"/>
    <col min="13831" max="13831" width="78.5546875" style="64" customWidth="1"/>
    <col min="13832" max="13832" width="18.5546875" style="64" customWidth="1"/>
    <col min="13833" max="13833" width="7.6640625" style="64" customWidth="1"/>
    <col min="13834" max="14085" width="9.109375" style="64"/>
    <col min="14086" max="14086" width="8.109375" style="64" customWidth="1"/>
    <col min="14087" max="14087" width="78.5546875" style="64" customWidth="1"/>
    <col min="14088" max="14088" width="18.5546875" style="64" customWidth="1"/>
    <col min="14089" max="14089" width="7.6640625" style="64" customWidth="1"/>
    <col min="14090" max="14341" width="9.109375" style="64"/>
    <col min="14342" max="14342" width="8.109375" style="64" customWidth="1"/>
    <col min="14343" max="14343" width="78.5546875" style="64" customWidth="1"/>
    <col min="14344" max="14344" width="18.5546875" style="64" customWidth="1"/>
    <col min="14345" max="14345" width="7.6640625" style="64" customWidth="1"/>
    <col min="14346" max="14597" width="9.109375" style="64"/>
    <col min="14598" max="14598" width="8.109375" style="64" customWidth="1"/>
    <col min="14599" max="14599" width="78.5546875" style="64" customWidth="1"/>
    <col min="14600" max="14600" width="18.5546875" style="64" customWidth="1"/>
    <col min="14601" max="14601" width="7.6640625" style="64" customWidth="1"/>
    <col min="14602" max="14853" width="9.109375" style="64"/>
    <col min="14854" max="14854" width="8.109375" style="64" customWidth="1"/>
    <col min="14855" max="14855" width="78.5546875" style="64" customWidth="1"/>
    <col min="14856" max="14856" width="18.5546875" style="64" customWidth="1"/>
    <col min="14857" max="14857" width="7.6640625" style="64" customWidth="1"/>
    <col min="14858" max="15109" width="9.109375" style="64"/>
    <col min="15110" max="15110" width="8.109375" style="64" customWidth="1"/>
    <col min="15111" max="15111" width="78.5546875" style="64" customWidth="1"/>
    <col min="15112" max="15112" width="18.5546875" style="64" customWidth="1"/>
    <col min="15113" max="15113" width="7.6640625" style="64" customWidth="1"/>
    <col min="15114" max="15365" width="9.109375" style="64"/>
    <col min="15366" max="15366" width="8.109375" style="64" customWidth="1"/>
    <col min="15367" max="15367" width="78.5546875" style="64" customWidth="1"/>
    <col min="15368" max="15368" width="18.5546875" style="64" customWidth="1"/>
    <col min="15369" max="15369" width="7.6640625" style="64" customWidth="1"/>
    <col min="15370" max="15621" width="9.109375" style="64"/>
    <col min="15622" max="15622" width="8.109375" style="64" customWidth="1"/>
    <col min="15623" max="15623" width="78.5546875" style="64" customWidth="1"/>
    <col min="15624" max="15624" width="18.5546875" style="64" customWidth="1"/>
    <col min="15625" max="15625" width="7.6640625" style="64" customWidth="1"/>
    <col min="15626" max="15877" width="9.109375" style="64"/>
    <col min="15878" max="15878" width="8.109375" style="64" customWidth="1"/>
    <col min="15879" max="15879" width="78.5546875" style="64" customWidth="1"/>
    <col min="15880" max="15880" width="18.5546875" style="64" customWidth="1"/>
    <col min="15881" max="15881" width="7.6640625" style="64" customWidth="1"/>
    <col min="15882" max="16133" width="9.109375" style="64"/>
    <col min="16134" max="16134" width="8.109375" style="64" customWidth="1"/>
    <col min="16135" max="16135" width="78.5546875" style="64" customWidth="1"/>
    <col min="16136" max="16136" width="18.5546875" style="64" customWidth="1"/>
    <col min="16137" max="16137" width="7.6640625" style="64" customWidth="1"/>
    <col min="16138" max="16384" width="9.109375" style="64"/>
  </cols>
  <sheetData>
    <row r="1" spans="1:12" ht="15.9" hidden="1" customHeight="1" x14ac:dyDescent="0.3">
      <c r="A1" s="765" t="s">
        <v>107</v>
      </c>
      <c r="B1" s="765"/>
      <c r="C1" s="765"/>
      <c r="D1" s="201"/>
      <c r="E1" s="201"/>
      <c r="F1" s="201"/>
      <c r="G1" s="201"/>
      <c r="H1" s="201"/>
      <c r="I1" s="201"/>
      <c r="J1" s="370"/>
    </row>
    <row r="2" spans="1:12" ht="15.9" customHeight="1" thickBot="1" x14ac:dyDescent="0.35">
      <c r="A2" s="764" t="s">
        <v>108</v>
      </c>
      <c r="B2" s="764"/>
      <c r="C2" s="65"/>
      <c r="D2" s="65"/>
      <c r="E2" s="65"/>
      <c r="F2" s="65" t="s">
        <v>374</v>
      </c>
      <c r="G2" s="65"/>
      <c r="H2" s="65"/>
      <c r="I2" s="65" t="s">
        <v>374</v>
      </c>
      <c r="J2" s="371"/>
    </row>
    <row r="3" spans="1:12" ht="46.2" thickBot="1" x14ac:dyDescent="0.35">
      <c r="A3" s="66" t="s">
        <v>109</v>
      </c>
      <c r="B3" s="67" t="s">
        <v>110</v>
      </c>
      <c r="C3" s="68" t="s">
        <v>459</v>
      </c>
      <c r="D3" s="68" t="s">
        <v>467</v>
      </c>
      <c r="E3" s="68" t="s">
        <v>343</v>
      </c>
      <c r="F3" s="68" t="s">
        <v>344</v>
      </c>
      <c r="G3" s="68" t="s">
        <v>345</v>
      </c>
      <c r="H3" s="68" t="s">
        <v>344</v>
      </c>
      <c r="I3" s="68" t="s">
        <v>465</v>
      </c>
      <c r="J3" s="372" t="s">
        <v>466</v>
      </c>
    </row>
    <row r="4" spans="1:12" s="72" customFormat="1" ht="12" customHeight="1" thickBot="1" x14ac:dyDescent="0.25">
      <c r="A4" s="69">
        <v>1</v>
      </c>
      <c r="B4" s="70">
        <v>2</v>
      </c>
      <c r="C4" s="71">
        <v>3</v>
      </c>
      <c r="D4" s="71"/>
      <c r="E4" s="71">
        <v>3</v>
      </c>
      <c r="F4" s="71">
        <v>3</v>
      </c>
      <c r="G4" s="71">
        <v>3</v>
      </c>
      <c r="H4" s="71">
        <v>3</v>
      </c>
      <c r="I4" s="71">
        <v>3</v>
      </c>
      <c r="J4" s="373">
        <v>3</v>
      </c>
      <c r="L4" s="109"/>
    </row>
    <row r="5" spans="1:12" s="75" customFormat="1" ht="12" customHeight="1" thickBot="1" x14ac:dyDescent="0.3">
      <c r="A5" s="73" t="s">
        <v>4</v>
      </c>
      <c r="B5" s="74" t="s">
        <v>355</v>
      </c>
      <c r="C5" s="55"/>
      <c r="D5" s="55"/>
      <c r="E5" s="55"/>
      <c r="F5" s="55"/>
      <c r="G5" s="55"/>
      <c r="H5" s="55"/>
      <c r="I5" s="55"/>
      <c r="J5" s="368"/>
      <c r="L5" s="109"/>
    </row>
    <row r="6" spans="1:12" s="75" customFormat="1" ht="12" customHeight="1" thickBot="1" x14ac:dyDescent="0.3">
      <c r="A6" s="73" t="s">
        <v>10</v>
      </c>
      <c r="B6" s="84" t="s">
        <v>111</v>
      </c>
      <c r="C6" s="55">
        <f>+C7+C8+C9+C10+C11</f>
        <v>250985000</v>
      </c>
      <c r="D6" s="55">
        <f t="shared" ref="D6:H6" si="0">+D7+D8+D9+D10+D11</f>
        <v>304662453</v>
      </c>
      <c r="E6" s="55">
        <f t="shared" si="0"/>
        <v>9525594</v>
      </c>
      <c r="F6" s="55">
        <f t="shared" si="0"/>
        <v>314188047</v>
      </c>
      <c r="G6" s="55">
        <f t="shared" si="0"/>
        <v>0</v>
      </c>
      <c r="H6" s="55">
        <f t="shared" si="0"/>
        <v>314188047</v>
      </c>
      <c r="I6" s="55">
        <f t="shared" ref="I6" si="1">+I7+I8+I9+I10+I11</f>
        <v>312188047</v>
      </c>
      <c r="J6" s="368">
        <f>I6/F6*100</f>
        <v>99.36343854608829</v>
      </c>
      <c r="L6" s="109"/>
    </row>
    <row r="7" spans="1:12" s="75" customFormat="1" ht="12" customHeight="1" thickBot="1" x14ac:dyDescent="0.3">
      <c r="A7" s="76" t="s">
        <v>12</v>
      </c>
      <c r="B7" s="77" t="s">
        <v>13</v>
      </c>
      <c r="C7" s="78">
        <f>'1.2.sz.mell.'!C7+'1.3.sz.mell.'!C7+'1.4.sz.mell.'!C7</f>
        <v>0</v>
      </c>
      <c r="D7" s="78">
        <f>'1.2.sz.mell.'!D7+'1.3.sz.mell.'!D7+'1.4.sz.mell.'!D7</f>
        <v>0</v>
      </c>
      <c r="E7" s="78">
        <f>'1.2.sz.mell.'!E7+'1.3.sz.mell.'!E7+'1.4.sz.mell.'!E7</f>
        <v>0</v>
      </c>
      <c r="F7" s="78">
        <f>'1.2.sz.mell.'!F7+'1.3.sz.mell.'!F7+'1.4.sz.mell.'!F7</f>
        <v>0</v>
      </c>
      <c r="G7" s="78">
        <f>'1.2.sz.mell.'!G7+'1.3.sz.mell.'!G7+'1.4.sz.mell.'!G7</f>
        <v>0</v>
      </c>
      <c r="H7" s="78">
        <f>'1.2.sz.mell.'!H7+'1.3.sz.mell.'!H7+'1.4.sz.mell.'!H7</f>
        <v>0</v>
      </c>
      <c r="I7" s="78">
        <f>'1.2.sz.mell.'!I7+'1.3.sz.mell.'!I7+'1.4.sz.mell.'!I7</f>
        <v>0</v>
      </c>
      <c r="J7" s="374"/>
      <c r="L7" s="109"/>
    </row>
    <row r="8" spans="1:12" s="75" customFormat="1" ht="12" customHeight="1" thickBot="1" x14ac:dyDescent="0.3">
      <c r="A8" s="79" t="s">
        <v>14</v>
      </c>
      <c r="B8" s="80" t="s">
        <v>112</v>
      </c>
      <c r="C8" s="81">
        <f>'1.2.sz.mell.'!C8+'1.3.sz.mell.'!C8+'1.4.sz.mell.'!C8</f>
        <v>0</v>
      </c>
      <c r="D8" s="81">
        <f>'1.2.sz.mell.'!D8+'1.3.sz.mell.'!D8+'1.4.sz.mell.'!D8</f>
        <v>0</v>
      </c>
      <c r="E8" s="81">
        <f>'1.2.sz.mell.'!E8+'1.3.sz.mell.'!E8+'1.4.sz.mell.'!E8</f>
        <v>0</v>
      </c>
      <c r="F8" s="81">
        <f>'1.2.sz.mell.'!F8+'1.3.sz.mell.'!F8+'1.4.sz.mell.'!F8</f>
        <v>0</v>
      </c>
      <c r="G8" s="81">
        <f>'1.2.sz.mell.'!G8+'1.3.sz.mell.'!G8+'1.4.sz.mell.'!G8</f>
        <v>0</v>
      </c>
      <c r="H8" s="81">
        <f>'1.2.sz.mell.'!H8+'1.3.sz.mell.'!H8+'1.4.sz.mell.'!H8</f>
        <v>0</v>
      </c>
      <c r="I8" s="81">
        <f>'1.2.sz.mell.'!I8+'1.3.sz.mell.'!I8+'1.4.sz.mell.'!I8</f>
        <v>0</v>
      </c>
      <c r="J8" s="366"/>
      <c r="L8" s="109"/>
    </row>
    <row r="9" spans="1:12" s="75" customFormat="1" ht="12" customHeight="1" thickBot="1" x14ac:dyDescent="0.3">
      <c r="A9" s="79" t="s">
        <v>16</v>
      </c>
      <c r="B9" s="80" t="s">
        <v>113</v>
      </c>
      <c r="C9" s="81">
        <f>'1.2.sz.mell.'!C9+'1.3.sz.mell.'!C9+'1.4.sz.mell.'!C9</f>
        <v>0</v>
      </c>
      <c r="D9" s="81">
        <f>'1.2.sz.mell.'!D9+'1.3.sz.mell.'!D9+'1.4.sz.mell.'!D9</f>
        <v>0</v>
      </c>
      <c r="E9" s="81">
        <f>'1.2.sz.mell.'!E9+'1.3.sz.mell.'!E9+'1.4.sz.mell.'!E9</f>
        <v>0</v>
      </c>
      <c r="F9" s="81">
        <f>'1.2.sz.mell.'!F9+'1.3.sz.mell.'!F9+'1.4.sz.mell.'!F9</f>
        <v>0</v>
      </c>
      <c r="G9" s="81">
        <f>'1.2.sz.mell.'!G9+'1.3.sz.mell.'!G9+'1.4.sz.mell.'!G9</f>
        <v>0</v>
      </c>
      <c r="H9" s="81">
        <f>'1.2.sz.mell.'!H9+'1.3.sz.mell.'!H9+'1.4.sz.mell.'!H9</f>
        <v>0</v>
      </c>
      <c r="I9" s="81">
        <f>'1.2.sz.mell.'!I9+'1.3.sz.mell.'!I9+'1.4.sz.mell.'!I9</f>
        <v>0</v>
      </c>
      <c r="J9" s="366"/>
      <c r="L9" s="109"/>
    </row>
    <row r="10" spans="1:12" s="75" customFormat="1" ht="12" customHeight="1" thickBot="1" x14ac:dyDescent="0.3">
      <c r="A10" s="79" t="s">
        <v>18</v>
      </c>
      <c r="B10" s="80" t="s">
        <v>114</v>
      </c>
      <c r="C10" s="81">
        <f>'1.2.sz.mell.'!C10+'1.3.sz.mell.'!C10+'1.4.sz.mell.'!C10</f>
        <v>0</v>
      </c>
      <c r="D10" s="81">
        <f>'1.2.sz.mell.'!D10+'1.3.sz.mell.'!D10+'1.4.sz.mell.'!D10</f>
        <v>0</v>
      </c>
      <c r="E10" s="81">
        <f>'1.2.sz.mell.'!E10+'1.3.sz.mell.'!E10+'1.4.sz.mell.'!E10</f>
        <v>0</v>
      </c>
      <c r="F10" s="81">
        <f>'1.2.sz.mell.'!F10+'1.3.sz.mell.'!F10+'1.4.sz.mell.'!F10</f>
        <v>0</v>
      </c>
      <c r="G10" s="81">
        <f>'1.2.sz.mell.'!G10+'1.3.sz.mell.'!G10+'1.4.sz.mell.'!G10</f>
        <v>0</v>
      </c>
      <c r="H10" s="81">
        <f>'1.2.sz.mell.'!H10+'1.3.sz.mell.'!H10+'1.4.sz.mell.'!H10</f>
        <v>0</v>
      </c>
      <c r="I10" s="81">
        <f>'1.2.sz.mell.'!I10+'1.3.sz.mell.'!I10+'1.4.sz.mell.'!I10</f>
        <v>0</v>
      </c>
      <c r="J10" s="366"/>
      <c r="L10" s="109"/>
    </row>
    <row r="11" spans="1:12" s="75" customFormat="1" ht="12" customHeight="1" thickBot="1" x14ac:dyDescent="0.3">
      <c r="A11" s="79" t="s">
        <v>115</v>
      </c>
      <c r="B11" s="80" t="s">
        <v>116</v>
      </c>
      <c r="C11" s="81">
        <f>'1.2.sz.mell.'!C11+'1.3.sz.mell.'!C11+'1.4.sz.mell.'!C11</f>
        <v>250985000</v>
      </c>
      <c r="D11" s="81">
        <f>'1.2.sz.mell.'!D11+'1.3.sz.mell.'!D11+'1.4.sz.mell.'!D11</f>
        <v>304662453</v>
      </c>
      <c r="E11" s="81">
        <f>'1.2.sz.mell.'!E11+'1.3.sz.mell.'!E11+'1.4.sz.mell.'!E11</f>
        <v>9525594</v>
      </c>
      <c r="F11" s="81">
        <f>'1.2.sz.mell.'!F11+'1.3.sz.mell.'!F11+'1.4.sz.mell.'!F11</f>
        <v>314188047</v>
      </c>
      <c r="G11" s="81">
        <f>'1.2.sz.mell.'!G11+'1.3.sz.mell.'!G11+'1.4.sz.mell.'!G11</f>
        <v>0</v>
      </c>
      <c r="H11" s="81">
        <f>'1.2.sz.mell.'!H11+'1.3.sz.mell.'!H11+'1.4.sz.mell.'!H11</f>
        <v>314188047</v>
      </c>
      <c r="I11" s="81">
        <f>'1.2.sz.mell.'!I11+'1.3.sz.mell.'!I11+'1.4.sz.mell.'!I11</f>
        <v>312188047</v>
      </c>
      <c r="J11" s="366">
        <f>I11/F11*100</f>
        <v>99.36343854608829</v>
      </c>
      <c r="L11" s="109">
        <v>312188047</v>
      </c>
    </row>
    <row r="12" spans="1:12" s="75" customFormat="1" ht="12" customHeight="1" thickBot="1" x14ac:dyDescent="0.3">
      <c r="A12" s="82" t="s">
        <v>117</v>
      </c>
      <c r="B12" s="83" t="s">
        <v>118</v>
      </c>
      <c r="C12" s="85">
        <f>'1.2.sz.mell.'!C12+'1.3.sz.mell.'!C12+'1.4.sz.mell.'!C12</f>
        <v>0</v>
      </c>
      <c r="D12" s="85">
        <f>'1.2.sz.mell.'!D12+'1.3.sz.mell.'!D12+'1.4.sz.mell.'!D12</f>
        <v>0</v>
      </c>
      <c r="E12" s="85">
        <f>'1.2.sz.mell.'!E12+'1.3.sz.mell.'!E12+'1.4.sz.mell.'!E12</f>
        <v>0</v>
      </c>
      <c r="F12" s="85">
        <f>'1.2.sz.mell.'!F12+'1.3.sz.mell.'!F12+'1.4.sz.mell.'!F12</f>
        <v>0</v>
      </c>
      <c r="G12" s="85">
        <f>'1.2.sz.mell.'!G12+'1.3.sz.mell.'!G12+'1.4.sz.mell.'!G12</f>
        <v>0</v>
      </c>
      <c r="H12" s="85">
        <f>'1.2.sz.mell.'!H12+'1.3.sz.mell.'!H12+'1.4.sz.mell.'!H12</f>
        <v>0</v>
      </c>
      <c r="I12" s="85">
        <f>'1.2.sz.mell.'!I12+'1.3.sz.mell.'!I12+'1.4.sz.mell.'!I12</f>
        <v>0</v>
      </c>
      <c r="J12" s="367"/>
      <c r="L12" s="109"/>
    </row>
    <row r="13" spans="1:12" s="75" customFormat="1" ht="12" customHeight="1" thickBot="1" x14ac:dyDescent="0.3">
      <c r="A13" s="73" t="s">
        <v>20</v>
      </c>
      <c r="B13" s="74" t="s">
        <v>119</v>
      </c>
      <c r="C13" s="55">
        <f>+C14+C15+C16+C17+C18</f>
        <v>0</v>
      </c>
      <c r="D13" s="55">
        <f t="shared" ref="D13:H13" si="2">+D14+D15+D16+D17+D18</f>
        <v>0</v>
      </c>
      <c r="E13" s="55">
        <f t="shared" si="2"/>
        <v>0</v>
      </c>
      <c r="F13" s="55">
        <f t="shared" si="2"/>
        <v>0</v>
      </c>
      <c r="G13" s="55">
        <f t="shared" si="2"/>
        <v>0</v>
      </c>
      <c r="H13" s="55">
        <f t="shared" si="2"/>
        <v>0</v>
      </c>
      <c r="I13" s="55">
        <f t="shared" ref="I13" si="3">+I14+I15+I16+I17+I18</f>
        <v>0</v>
      </c>
      <c r="J13" s="368">
        <f t="shared" ref="J13" si="4">+J14+J15+J16+J17+J18</f>
        <v>0</v>
      </c>
      <c r="L13" s="109"/>
    </row>
    <row r="14" spans="1:12" s="75" customFormat="1" ht="12" customHeight="1" thickBot="1" x14ac:dyDescent="0.3">
      <c r="A14" s="76" t="s">
        <v>120</v>
      </c>
      <c r="B14" s="77" t="s">
        <v>121</v>
      </c>
      <c r="C14" s="78">
        <f>'1.2.sz.mell.'!C14+'1.3.sz.mell.'!C14+'1.4.sz.mell.'!C14</f>
        <v>0</v>
      </c>
      <c r="D14" s="78">
        <f>'1.2.sz.mell.'!D14+'1.3.sz.mell.'!D14+'1.4.sz.mell.'!D14</f>
        <v>0</v>
      </c>
      <c r="E14" s="78">
        <f>'1.2.sz.mell.'!E14+'1.3.sz.mell.'!E14+'1.4.sz.mell.'!E14</f>
        <v>0</v>
      </c>
      <c r="F14" s="78">
        <f>'1.2.sz.mell.'!F14+'1.3.sz.mell.'!F14+'1.4.sz.mell.'!F14</f>
        <v>0</v>
      </c>
      <c r="G14" s="78">
        <f>'1.2.sz.mell.'!G14+'1.3.sz.mell.'!G14+'1.4.sz.mell.'!G14</f>
        <v>0</v>
      </c>
      <c r="H14" s="78">
        <f>'1.2.sz.mell.'!H14+'1.3.sz.mell.'!H14+'1.4.sz.mell.'!H14</f>
        <v>0</v>
      </c>
      <c r="I14" s="78">
        <f>'1.2.sz.mell.'!I14+'1.3.sz.mell.'!I14+'1.4.sz.mell.'!I14</f>
        <v>0</v>
      </c>
      <c r="J14" s="374"/>
      <c r="L14" s="109"/>
    </row>
    <row r="15" spans="1:12" s="75" customFormat="1" ht="12" customHeight="1" thickBot="1" x14ac:dyDescent="0.3">
      <c r="A15" s="79" t="s">
        <v>122</v>
      </c>
      <c r="B15" s="80" t="s">
        <v>123</v>
      </c>
      <c r="C15" s="81">
        <f>'1.2.sz.mell.'!C15+'1.3.sz.mell.'!C15+'1.4.sz.mell.'!C15</f>
        <v>0</v>
      </c>
      <c r="D15" s="81">
        <f>'1.2.sz.mell.'!D15+'1.3.sz.mell.'!D15+'1.4.sz.mell.'!D15</f>
        <v>0</v>
      </c>
      <c r="E15" s="81">
        <f>'1.2.sz.mell.'!E15+'1.3.sz.mell.'!E15+'1.4.sz.mell.'!E15</f>
        <v>0</v>
      </c>
      <c r="F15" s="81">
        <f>'1.2.sz.mell.'!F15+'1.3.sz.mell.'!F15+'1.4.sz.mell.'!F15</f>
        <v>0</v>
      </c>
      <c r="G15" s="81">
        <f>'1.2.sz.mell.'!G15+'1.3.sz.mell.'!G15+'1.4.sz.mell.'!G15</f>
        <v>0</v>
      </c>
      <c r="H15" s="81">
        <f>'1.2.sz.mell.'!H15+'1.3.sz.mell.'!H15+'1.4.sz.mell.'!H15</f>
        <v>0</v>
      </c>
      <c r="I15" s="81">
        <f>'1.2.sz.mell.'!I15+'1.3.sz.mell.'!I15+'1.4.sz.mell.'!I15</f>
        <v>0</v>
      </c>
      <c r="J15" s="366"/>
      <c r="L15" s="109"/>
    </row>
    <row r="16" spans="1:12" s="75" customFormat="1" ht="12" customHeight="1" thickBot="1" x14ac:dyDescent="0.3">
      <c r="A16" s="79" t="s">
        <v>124</v>
      </c>
      <c r="B16" s="80" t="s">
        <v>125</v>
      </c>
      <c r="C16" s="81">
        <f>'1.2.sz.mell.'!C16+'1.3.sz.mell.'!C16+'1.4.sz.mell.'!C16</f>
        <v>0</v>
      </c>
      <c r="D16" s="81">
        <f>'1.2.sz.mell.'!D16+'1.3.sz.mell.'!D16+'1.4.sz.mell.'!D16</f>
        <v>0</v>
      </c>
      <c r="E16" s="81">
        <f>'1.2.sz.mell.'!E16+'1.3.sz.mell.'!E16+'1.4.sz.mell.'!E16</f>
        <v>0</v>
      </c>
      <c r="F16" s="81">
        <f>'1.2.sz.mell.'!F16+'1.3.sz.mell.'!F16+'1.4.sz.mell.'!F16</f>
        <v>0</v>
      </c>
      <c r="G16" s="81">
        <f>'1.2.sz.mell.'!G16+'1.3.sz.mell.'!G16+'1.4.sz.mell.'!G16</f>
        <v>0</v>
      </c>
      <c r="H16" s="81">
        <f>'1.2.sz.mell.'!H16+'1.3.sz.mell.'!H16+'1.4.sz.mell.'!H16</f>
        <v>0</v>
      </c>
      <c r="I16" s="81">
        <f>'1.2.sz.mell.'!I16+'1.3.sz.mell.'!I16+'1.4.sz.mell.'!I16</f>
        <v>0</v>
      </c>
      <c r="J16" s="366"/>
      <c r="L16" s="109"/>
    </row>
    <row r="17" spans="1:12" s="75" customFormat="1" ht="12" customHeight="1" thickBot="1" x14ac:dyDescent="0.3">
      <c r="A17" s="79" t="s">
        <v>126</v>
      </c>
      <c r="B17" s="80" t="s">
        <v>127</v>
      </c>
      <c r="C17" s="81">
        <f>'1.2.sz.mell.'!C17+'1.3.sz.mell.'!C17+'1.4.sz.mell.'!C17</f>
        <v>0</v>
      </c>
      <c r="D17" s="81">
        <f>'1.2.sz.mell.'!D17+'1.3.sz.mell.'!D17+'1.4.sz.mell.'!D17</f>
        <v>0</v>
      </c>
      <c r="E17" s="81">
        <f>'1.2.sz.mell.'!E17+'1.3.sz.mell.'!E17+'1.4.sz.mell.'!E17</f>
        <v>0</v>
      </c>
      <c r="F17" s="81">
        <f>'1.2.sz.mell.'!F17+'1.3.sz.mell.'!F17+'1.4.sz.mell.'!F17</f>
        <v>0</v>
      </c>
      <c r="G17" s="81">
        <f>'1.2.sz.mell.'!G17+'1.3.sz.mell.'!G17+'1.4.sz.mell.'!G17</f>
        <v>0</v>
      </c>
      <c r="H17" s="81">
        <f>'1.2.sz.mell.'!H17+'1.3.sz.mell.'!H17+'1.4.sz.mell.'!H17</f>
        <v>0</v>
      </c>
      <c r="I17" s="81">
        <f>'1.2.sz.mell.'!I17+'1.3.sz.mell.'!I17+'1.4.sz.mell.'!I17</f>
        <v>0</v>
      </c>
      <c r="J17" s="366"/>
      <c r="L17" s="109"/>
    </row>
    <row r="18" spans="1:12" s="75" customFormat="1" ht="12" customHeight="1" thickBot="1" x14ac:dyDescent="0.3">
      <c r="A18" s="79" t="s">
        <v>128</v>
      </c>
      <c r="B18" s="80" t="s">
        <v>129</v>
      </c>
      <c r="C18" s="81">
        <f>'1.2.sz.mell.'!C18+'1.3.sz.mell.'!C18+'1.4.sz.mell.'!C18</f>
        <v>0</v>
      </c>
      <c r="D18" s="81">
        <f>'1.2.sz.mell.'!D18+'1.3.sz.mell.'!D18+'1.4.sz.mell.'!D18</f>
        <v>0</v>
      </c>
      <c r="E18" s="81">
        <f>'1.2.sz.mell.'!E18+'1.3.sz.mell.'!E18+'1.4.sz.mell.'!E18</f>
        <v>0</v>
      </c>
      <c r="F18" s="81">
        <f>'1.2.sz.mell.'!F18+'1.3.sz.mell.'!F18+'1.4.sz.mell.'!F18</f>
        <v>0</v>
      </c>
      <c r="G18" s="81">
        <f>'1.2.sz.mell.'!G18+'1.3.sz.mell.'!G18+'1.4.sz.mell.'!G18</f>
        <v>0</v>
      </c>
      <c r="H18" s="81">
        <f>'1.2.sz.mell.'!H18+'1.3.sz.mell.'!H18+'1.4.sz.mell.'!H18</f>
        <v>0</v>
      </c>
      <c r="I18" s="81">
        <f>'1.2.sz.mell.'!I18+'1.3.sz.mell.'!I18+'1.4.sz.mell.'!I18</f>
        <v>0</v>
      </c>
      <c r="J18" s="366"/>
      <c r="L18" s="109"/>
    </row>
    <row r="19" spans="1:12" s="75" customFormat="1" ht="12" customHeight="1" thickBot="1" x14ac:dyDescent="0.3">
      <c r="A19" s="82" t="s">
        <v>130</v>
      </c>
      <c r="B19" s="83" t="s">
        <v>131</v>
      </c>
      <c r="C19" s="85">
        <f>'1.2.sz.mell.'!C19+'1.3.sz.mell.'!C19+'1.4.sz.mell.'!C19</f>
        <v>0</v>
      </c>
      <c r="D19" s="85">
        <f>'1.2.sz.mell.'!D19+'1.3.sz.mell.'!D19+'1.4.sz.mell.'!D19</f>
        <v>0</v>
      </c>
      <c r="E19" s="85">
        <f>'1.2.sz.mell.'!E19+'1.3.sz.mell.'!E19+'1.4.sz.mell.'!E19</f>
        <v>0</v>
      </c>
      <c r="F19" s="85">
        <f>'1.2.sz.mell.'!F19+'1.3.sz.mell.'!F19+'1.4.sz.mell.'!F19</f>
        <v>0</v>
      </c>
      <c r="G19" s="85">
        <f>'1.2.sz.mell.'!G19+'1.3.sz.mell.'!G19+'1.4.sz.mell.'!G19</f>
        <v>0</v>
      </c>
      <c r="H19" s="85">
        <f>'1.2.sz.mell.'!H19+'1.3.sz.mell.'!H19+'1.4.sz.mell.'!H19</f>
        <v>0</v>
      </c>
      <c r="I19" s="85">
        <f>'1.2.sz.mell.'!I19+'1.3.sz.mell.'!I19+'1.4.sz.mell.'!I19</f>
        <v>0</v>
      </c>
      <c r="J19" s="367"/>
      <c r="L19" s="109"/>
    </row>
    <row r="20" spans="1:12" s="75" customFormat="1" ht="12" customHeight="1" thickBot="1" x14ac:dyDescent="0.3">
      <c r="A20" s="73" t="s">
        <v>132</v>
      </c>
      <c r="B20" s="74" t="s">
        <v>21</v>
      </c>
      <c r="C20" s="62">
        <f>+C21+C24+C25+C26</f>
        <v>0</v>
      </c>
      <c r="D20" s="62">
        <f t="shared" ref="D20:H20" si="5">+D21+D24+D25+D26</f>
        <v>0</v>
      </c>
      <c r="E20" s="62">
        <f t="shared" si="5"/>
        <v>0</v>
      </c>
      <c r="F20" s="62">
        <f t="shared" si="5"/>
        <v>0</v>
      </c>
      <c r="G20" s="62">
        <f t="shared" si="5"/>
        <v>0</v>
      </c>
      <c r="H20" s="62">
        <f t="shared" si="5"/>
        <v>0</v>
      </c>
      <c r="I20" s="62">
        <f t="shared" ref="I20" si="6">+I21+I24+I25+I26</f>
        <v>0</v>
      </c>
      <c r="J20" s="375">
        <f t="shared" ref="J20" si="7">+J21+J24+J25+J26</f>
        <v>0</v>
      </c>
      <c r="L20" s="109"/>
    </row>
    <row r="21" spans="1:12" s="75" customFormat="1" ht="12" hidden="1" customHeight="1" x14ac:dyDescent="0.25">
      <c r="A21" s="76" t="s">
        <v>24</v>
      </c>
      <c r="B21" s="77" t="s">
        <v>133</v>
      </c>
      <c r="C21" s="86">
        <f>'1.2.sz.mell.'!C21+'1.3.sz.mell.'!C21+'1.4.sz.mell.'!C21</f>
        <v>0</v>
      </c>
      <c r="D21" s="86">
        <f>'1.2.sz.mell.'!D21+'1.3.sz.mell.'!D21+'1.4.sz.mell.'!D21</f>
        <v>0</v>
      </c>
      <c r="E21" s="86">
        <f>'1.2.sz.mell.'!E21+'1.3.sz.mell.'!E21+'1.4.sz.mell.'!E21</f>
        <v>0</v>
      </c>
      <c r="F21" s="86">
        <f>'1.2.sz.mell.'!F21+'1.3.sz.mell.'!F21+'1.4.sz.mell.'!F21</f>
        <v>0</v>
      </c>
      <c r="G21" s="86">
        <f>'1.2.sz.mell.'!G21+'1.3.sz.mell.'!G21+'1.4.sz.mell.'!G21</f>
        <v>0</v>
      </c>
      <c r="H21" s="86">
        <f>'1.2.sz.mell.'!H21+'1.3.sz.mell.'!H21+'1.4.sz.mell.'!H21</f>
        <v>0</v>
      </c>
      <c r="I21" s="86">
        <f>'1.2.sz.mell.'!I21+'1.3.sz.mell.'!I21+'1.4.sz.mell.'!I21</f>
        <v>0</v>
      </c>
      <c r="J21" s="363">
        <f t="shared" ref="J21" si="8">+J22+J23</f>
        <v>0</v>
      </c>
      <c r="L21" s="109"/>
    </row>
    <row r="22" spans="1:12" s="75" customFormat="1" ht="12" hidden="1" customHeight="1" x14ac:dyDescent="0.25">
      <c r="A22" s="79" t="s">
        <v>134</v>
      </c>
      <c r="B22" s="80" t="s">
        <v>135</v>
      </c>
      <c r="C22" s="81">
        <f>'1.2.sz.mell.'!C22+'1.3.sz.mell.'!C22+'1.4.sz.mell.'!C22</f>
        <v>0</v>
      </c>
      <c r="D22" s="81">
        <f>'1.2.sz.mell.'!D22+'1.3.sz.mell.'!D22+'1.4.sz.mell.'!D22</f>
        <v>0</v>
      </c>
      <c r="E22" s="81">
        <f>'1.2.sz.mell.'!E22+'1.3.sz.mell.'!E22+'1.4.sz.mell.'!E22</f>
        <v>0</v>
      </c>
      <c r="F22" s="81">
        <f>'1.2.sz.mell.'!F22+'1.3.sz.mell.'!F22+'1.4.sz.mell.'!F22</f>
        <v>0</v>
      </c>
      <c r="G22" s="81">
        <f>'1.2.sz.mell.'!G22+'1.3.sz.mell.'!G22+'1.4.sz.mell.'!G22</f>
        <v>0</v>
      </c>
      <c r="H22" s="81">
        <f>'1.2.sz.mell.'!H22+'1.3.sz.mell.'!H22+'1.4.sz.mell.'!H22</f>
        <v>0</v>
      </c>
      <c r="I22" s="81">
        <f>'1.2.sz.mell.'!I22+'1.3.sz.mell.'!I22+'1.4.sz.mell.'!I22</f>
        <v>0</v>
      </c>
      <c r="J22" s="366"/>
      <c r="L22" s="109"/>
    </row>
    <row r="23" spans="1:12" s="75" customFormat="1" ht="12" hidden="1" customHeight="1" x14ac:dyDescent="0.25">
      <c r="A23" s="79" t="s">
        <v>136</v>
      </c>
      <c r="B23" s="80" t="s">
        <v>137</v>
      </c>
      <c r="C23" s="81">
        <f>'1.2.sz.mell.'!C23+'1.3.sz.mell.'!C23+'1.4.sz.mell.'!C23</f>
        <v>0</v>
      </c>
      <c r="D23" s="81">
        <f>'1.2.sz.mell.'!D23+'1.3.sz.mell.'!D23+'1.4.sz.mell.'!D23</f>
        <v>0</v>
      </c>
      <c r="E23" s="81">
        <f>'1.2.sz.mell.'!E23+'1.3.sz.mell.'!E23+'1.4.sz.mell.'!E23</f>
        <v>0</v>
      </c>
      <c r="F23" s="81">
        <f>'1.2.sz.mell.'!F23+'1.3.sz.mell.'!F23+'1.4.sz.mell.'!F23</f>
        <v>0</v>
      </c>
      <c r="G23" s="81">
        <f>'1.2.sz.mell.'!G23+'1.3.sz.mell.'!G23+'1.4.sz.mell.'!G23</f>
        <v>0</v>
      </c>
      <c r="H23" s="81">
        <f>'1.2.sz.mell.'!H23+'1.3.sz.mell.'!H23+'1.4.sz.mell.'!H23</f>
        <v>0</v>
      </c>
      <c r="I23" s="81">
        <f>'1.2.sz.mell.'!I23+'1.3.sz.mell.'!I23+'1.4.sz.mell.'!I23</f>
        <v>0</v>
      </c>
      <c r="J23" s="366"/>
      <c r="L23" s="109"/>
    </row>
    <row r="24" spans="1:12" s="75" customFormat="1" ht="12" hidden="1" customHeight="1" x14ac:dyDescent="0.25">
      <c r="A24" s="79" t="s">
        <v>25</v>
      </c>
      <c r="B24" s="80" t="s">
        <v>138</v>
      </c>
      <c r="C24" s="81">
        <f>'1.2.sz.mell.'!C24+'1.3.sz.mell.'!C24+'1.4.sz.mell.'!C24</f>
        <v>0</v>
      </c>
      <c r="D24" s="81">
        <f>'1.2.sz.mell.'!D24+'1.3.sz.mell.'!D24+'1.4.sz.mell.'!D24</f>
        <v>0</v>
      </c>
      <c r="E24" s="81">
        <f>'1.2.sz.mell.'!E24+'1.3.sz.mell.'!E24+'1.4.sz.mell.'!E24</f>
        <v>0</v>
      </c>
      <c r="F24" s="81">
        <f>'1.2.sz.mell.'!F24+'1.3.sz.mell.'!F24+'1.4.sz.mell.'!F24</f>
        <v>0</v>
      </c>
      <c r="G24" s="81">
        <f>'1.2.sz.mell.'!G24+'1.3.sz.mell.'!G24+'1.4.sz.mell.'!G24</f>
        <v>0</v>
      </c>
      <c r="H24" s="81">
        <f>'1.2.sz.mell.'!H24+'1.3.sz.mell.'!H24+'1.4.sz.mell.'!H24</f>
        <v>0</v>
      </c>
      <c r="I24" s="81">
        <f>'1.2.sz.mell.'!I24+'1.3.sz.mell.'!I24+'1.4.sz.mell.'!I24</f>
        <v>0</v>
      </c>
      <c r="J24" s="366"/>
      <c r="L24" s="109"/>
    </row>
    <row r="25" spans="1:12" s="75" customFormat="1" ht="12" hidden="1" customHeight="1" x14ac:dyDescent="0.25">
      <c r="A25" s="79" t="s">
        <v>27</v>
      </c>
      <c r="B25" s="80" t="s">
        <v>139</v>
      </c>
      <c r="C25" s="81">
        <f>'1.2.sz.mell.'!C25+'1.3.sz.mell.'!C25+'1.4.sz.mell.'!C25</f>
        <v>0</v>
      </c>
      <c r="D25" s="81">
        <f>'1.2.sz.mell.'!D25+'1.3.sz.mell.'!D25+'1.4.sz.mell.'!D25</f>
        <v>0</v>
      </c>
      <c r="E25" s="81">
        <f>'1.2.sz.mell.'!E25+'1.3.sz.mell.'!E25+'1.4.sz.mell.'!E25</f>
        <v>0</v>
      </c>
      <c r="F25" s="81">
        <f>'1.2.sz.mell.'!F25+'1.3.sz.mell.'!F25+'1.4.sz.mell.'!F25</f>
        <v>0</v>
      </c>
      <c r="G25" s="81">
        <f>'1.2.sz.mell.'!G25+'1.3.sz.mell.'!G25+'1.4.sz.mell.'!G25</f>
        <v>0</v>
      </c>
      <c r="H25" s="81">
        <f>'1.2.sz.mell.'!H25+'1.3.sz.mell.'!H25+'1.4.sz.mell.'!H25</f>
        <v>0</v>
      </c>
      <c r="I25" s="81">
        <f>'1.2.sz.mell.'!I25+'1.3.sz.mell.'!I25+'1.4.sz.mell.'!I25</f>
        <v>0</v>
      </c>
      <c r="J25" s="366"/>
      <c r="L25" s="109"/>
    </row>
    <row r="26" spans="1:12" s="75" customFormat="1" ht="12" hidden="1" customHeight="1" thickBot="1" x14ac:dyDescent="0.3">
      <c r="A26" s="82" t="s">
        <v>140</v>
      </c>
      <c r="B26" s="83" t="s">
        <v>141</v>
      </c>
      <c r="C26" s="85">
        <f>'1.2.sz.mell.'!C26+'1.3.sz.mell.'!C26+'1.4.sz.mell.'!C26</f>
        <v>0</v>
      </c>
      <c r="D26" s="85">
        <f>'1.2.sz.mell.'!D26+'1.3.sz.mell.'!D26+'1.4.sz.mell.'!D26</f>
        <v>0</v>
      </c>
      <c r="E26" s="85">
        <f>'1.2.sz.mell.'!E26+'1.3.sz.mell.'!E26+'1.4.sz.mell.'!E26</f>
        <v>0</v>
      </c>
      <c r="F26" s="85">
        <f>'1.2.sz.mell.'!F26+'1.3.sz.mell.'!F26+'1.4.sz.mell.'!F26</f>
        <v>0</v>
      </c>
      <c r="G26" s="85">
        <f>'1.2.sz.mell.'!G26+'1.3.sz.mell.'!G26+'1.4.sz.mell.'!G26</f>
        <v>0</v>
      </c>
      <c r="H26" s="85">
        <f>'1.2.sz.mell.'!H26+'1.3.sz.mell.'!H26+'1.4.sz.mell.'!H26</f>
        <v>0</v>
      </c>
      <c r="I26" s="85">
        <f>'1.2.sz.mell.'!I26+'1.3.sz.mell.'!I26+'1.4.sz.mell.'!I26</f>
        <v>0</v>
      </c>
      <c r="J26" s="367"/>
      <c r="L26" s="109"/>
    </row>
    <row r="27" spans="1:12" s="75" customFormat="1" ht="12" customHeight="1" thickBot="1" x14ac:dyDescent="0.3">
      <c r="A27" s="73" t="s">
        <v>29</v>
      </c>
      <c r="B27" s="74" t="s">
        <v>142</v>
      </c>
      <c r="C27" s="55">
        <f>SUM(C28:C38)</f>
        <v>79915000</v>
      </c>
      <c r="D27" s="55">
        <f t="shared" ref="D27:H27" si="9">SUM(D28:D38)</f>
        <v>78358709</v>
      </c>
      <c r="E27" s="55">
        <f t="shared" si="9"/>
        <v>0</v>
      </c>
      <c r="F27" s="55">
        <f t="shared" si="9"/>
        <v>78358709</v>
      </c>
      <c r="G27" s="55">
        <f t="shared" si="9"/>
        <v>0</v>
      </c>
      <c r="H27" s="55">
        <f t="shared" si="9"/>
        <v>78358709</v>
      </c>
      <c r="I27" s="55">
        <f t="shared" ref="I27" si="10">SUM(I28:I38)</f>
        <v>79457145</v>
      </c>
      <c r="J27" s="368">
        <f>I27/F27*100</f>
        <v>101.40180461625523</v>
      </c>
      <c r="L27" s="109"/>
    </row>
    <row r="28" spans="1:12" s="75" customFormat="1" ht="12" customHeight="1" thickBot="1" x14ac:dyDescent="0.3">
      <c r="A28" s="76" t="s">
        <v>31</v>
      </c>
      <c r="B28" s="77" t="s">
        <v>143</v>
      </c>
      <c r="C28" s="78">
        <f>'1.2.sz.mell.'!C28+'1.3.sz.mell.'!C28+'1.4.sz.mell.'!C28</f>
        <v>0</v>
      </c>
      <c r="D28" s="78">
        <f>'1.2.sz.mell.'!D28+'1.3.sz.mell.'!D28+'1.4.sz.mell.'!D28</f>
        <v>0</v>
      </c>
      <c r="E28" s="78">
        <f>'1.2.sz.mell.'!E28+'1.3.sz.mell.'!E28+'1.4.sz.mell.'!E28</f>
        <v>0</v>
      </c>
      <c r="F28" s="78">
        <f>'1.2.sz.mell.'!F28+'1.3.sz.mell.'!F28+'1.4.sz.mell.'!F28</f>
        <v>0</v>
      </c>
      <c r="G28" s="78">
        <f>'1.2.sz.mell.'!G28+'1.3.sz.mell.'!G28+'1.4.sz.mell.'!G28</f>
        <v>0</v>
      </c>
      <c r="H28" s="78">
        <f>'1.2.sz.mell.'!H28+'1.3.sz.mell.'!H28+'1.4.sz.mell.'!H28</f>
        <v>0</v>
      </c>
      <c r="I28" s="78">
        <f>'1.2.sz.mell.'!I28+'1.3.sz.mell.'!I28+'1.4.sz.mell.'!I28</f>
        <v>0</v>
      </c>
      <c r="J28" s="374"/>
      <c r="L28" s="109"/>
    </row>
    <row r="29" spans="1:12" s="75" customFormat="1" ht="12" customHeight="1" thickBot="1" x14ac:dyDescent="0.3">
      <c r="A29" s="79" t="s">
        <v>33</v>
      </c>
      <c r="B29" s="80" t="s">
        <v>144</v>
      </c>
      <c r="C29" s="81">
        <f>'1.2.sz.mell.'!C29+'1.3.sz.mell.'!C29+'1.4.sz.mell.'!C29</f>
        <v>0</v>
      </c>
      <c r="D29" s="81">
        <f>'1.2.sz.mell.'!D29+'1.3.sz.mell.'!D29+'1.4.sz.mell.'!D29</f>
        <v>32175209</v>
      </c>
      <c r="E29" s="81">
        <f>'1.2.sz.mell.'!E29+'1.3.sz.mell.'!E29+'1.4.sz.mell.'!E29</f>
        <v>0</v>
      </c>
      <c r="F29" s="81">
        <f>'1.2.sz.mell.'!F29+'1.3.sz.mell.'!F29+'1.4.sz.mell.'!F29</f>
        <v>32175209</v>
      </c>
      <c r="G29" s="81">
        <f>'1.2.sz.mell.'!G29+'1.3.sz.mell.'!G29+'1.4.sz.mell.'!G29</f>
        <v>0</v>
      </c>
      <c r="H29" s="81">
        <f>'1.2.sz.mell.'!H29+'1.3.sz.mell.'!H29+'1.4.sz.mell.'!H29</f>
        <v>32175209</v>
      </c>
      <c r="I29" s="81">
        <f>'1.2.sz.mell.'!I29+'1.3.sz.mell.'!I29+'1.4.sz.mell.'!I29</f>
        <v>32811752</v>
      </c>
      <c r="J29" s="366">
        <f>I29/F29*100</f>
        <v>101.97836477146116</v>
      </c>
      <c r="L29" s="109">
        <v>32811752</v>
      </c>
    </row>
    <row r="30" spans="1:12" s="75" customFormat="1" ht="12" customHeight="1" thickBot="1" x14ac:dyDescent="0.3">
      <c r="A30" s="79" t="s">
        <v>35</v>
      </c>
      <c r="B30" s="80" t="s">
        <v>145</v>
      </c>
      <c r="C30" s="81">
        <f>'1.2.sz.mell.'!C30+'1.3.sz.mell.'!C30+'1.4.sz.mell.'!C30</f>
        <v>0</v>
      </c>
      <c r="D30" s="81">
        <f>'1.2.sz.mell.'!D30+'1.3.sz.mell.'!D30+'1.4.sz.mell.'!D30</f>
        <v>500</v>
      </c>
      <c r="E30" s="81">
        <f>'1.2.sz.mell.'!E30+'1.3.sz.mell.'!E30+'1.4.sz.mell.'!E30</f>
        <v>0</v>
      </c>
      <c r="F30" s="81">
        <f>'1.2.sz.mell.'!F30+'1.3.sz.mell.'!F30+'1.4.sz.mell.'!F30</f>
        <v>500</v>
      </c>
      <c r="G30" s="81">
        <f>'1.2.sz.mell.'!G30+'1.3.sz.mell.'!G30+'1.4.sz.mell.'!G30</f>
        <v>0</v>
      </c>
      <c r="H30" s="81">
        <f>'1.2.sz.mell.'!H30+'1.3.sz.mell.'!H30+'1.4.sz.mell.'!H30</f>
        <v>500</v>
      </c>
      <c r="I30" s="81">
        <f>'1.2.sz.mell.'!I30+'1.3.sz.mell.'!I30+'1.4.sz.mell.'!I30</f>
        <v>500</v>
      </c>
      <c r="J30" s="366"/>
      <c r="L30" s="109">
        <v>500</v>
      </c>
    </row>
    <row r="31" spans="1:12" s="75" customFormat="1" ht="12" customHeight="1" thickBot="1" x14ac:dyDescent="0.3">
      <c r="A31" s="79" t="s">
        <v>146</v>
      </c>
      <c r="B31" s="80" t="s">
        <v>147</v>
      </c>
      <c r="C31" s="81">
        <f>'1.2.sz.mell.'!C31+'1.3.sz.mell.'!C31+'1.4.sz.mell.'!C31</f>
        <v>0</v>
      </c>
      <c r="D31" s="81">
        <f>'1.2.sz.mell.'!D31+'1.3.sz.mell.'!D31+'1.4.sz.mell.'!D31</f>
        <v>0</v>
      </c>
      <c r="E31" s="81">
        <f>'1.2.sz.mell.'!E31+'1.3.sz.mell.'!E31+'1.4.sz.mell.'!E31</f>
        <v>0</v>
      </c>
      <c r="F31" s="81">
        <f>'1.2.sz.mell.'!F31+'1.3.sz.mell.'!F31+'1.4.sz.mell.'!F31</f>
        <v>0</v>
      </c>
      <c r="G31" s="81">
        <f>'1.2.sz.mell.'!G31+'1.3.sz.mell.'!G31+'1.4.sz.mell.'!G31</f>
        <v>0</v>
      </c>
      <c r="H31" s="81">
        <f>'1.2.sz.mell.'!H31+'1.3.sz.mell.'!H31+'1.4.sz.mell.'!H31</f>
        <v>0</v>
      </c>
      <c r="I31" s="81">
        <f>'1.2.sz.mell.'!I31+'1.3.sz.mell.'!I31+'1.4.sz.mell.'!I31</f>
        <v>0</v>
      </c>
      <c r="J31" s="366"/>
      <c r="L31" s="109"/>
    </row>
    <row r="32" spans="1:12" s="75" customFormat="1" ht="12" customHeight="1" thickBot="1" x14ac:dyDescent="0.3">
      <c r="A32" s="79" t="s">
        <v>148</v>
      </c>
      <c r="B32" s="80" t="s">
        <v>149</v>
      </c>
      <c r="C32" s="81">
        <f>'1.2.sz.mell.'!C32+'1.3.sz.mell.'!C32+'1.4.sz.mell.'!C32</f>
        <v>0</v>
      </c>
      <c r="D32" s="81">
        <f>'1.2.sz.mell.'!D32+'1.3.sz.mell.'!D32+'1.4.sz.mell.'!D32</f>
        <v>42775000</v>
      </c>
      <c r="E32" s="81">
        <f>'1.2.sz.mell.'!E32+'1.3.sz.mell.'!E32+'1.4.sz.mell.'!E32</f>
        <v>0</v>
      </c>
      <c r="F32" s="81">
        <f>'1.2.sz.mell.'!F32+'1.3.sz.mell.'!F32+'1.4.sz.mell.'!F32</f>
        <v>42775000</v>
      </c>
      <c r="G32" s="81">
        <f>'1.2.sz.mell.'!G32+'1.3.sz.mell.'!G32+'1.4.sz.mell.'!G32</f>
        <v>0</v>
      </c>
      <c r="H32" s="81">
        <f>'1.2.sz.mell.'!H32+'1.3.sz.mell.'!H32+'1.4.sz.mell.'!H32</f>
        <v>42775000</v>
      </c>
      <c r="I32" s="81">
        <f>'1.2.sz.mell.'!I32+'1.3.sz.mell.'!I32+'1.4.sz.mell.'!I32</f>
        <v>43029223</v>
      </c>
      <c r="J32" s="366">
        <f t="shared" ref="J32:J33" si="11">I32/F32*100</f>
        <v>100.59432612507307</v>
      </c>
      <c r="L32" s="109">
        <v>43029223</v>
      </c>
    </row>
    <row r="33" spans="1:12" s="75" customFormat="1" ht="12" customHeight="1" thickBot="1" x14ac:dyDescent="0.3">
      <c r="A33" s="79" t="s">
        <v>150</v>
      </c>
      <c r="B33" s="80" t="s">
        <v>151</v>
      </c>
      <c r="C33" s="81">
        <f>'1.2.sz.mell.'!C33+'1.3.sz.mell.'!C33+'1.4.sz.mell.'!C33</f>
        <v>0</v>
      </c>
      <c r="D33" s="81">
        <f>'1.2.sz.mell.'!D33+'1.3.sz.mell.'!D33+'1.4.sz.mell.'!D33</f>
        <v>3069000</v>
      </c>
      <c r="E33" s="81">
        <f>'1.2.sz.mell.'!E33+'1.3.sz.mell.'!E33+'1.4.sz.mell.'!E33</f>
        <v>0</v>
      </c>
      <c r="F33" s="81">
        <f>'1.2.sz.mell.'!F33+'1.3.sz.mell.'!F33+'1.4.sz.mell.'!F33</f>
        <v>3069000</v>
      </c>
      <c r="G33" s="81">
        <f>'1.2.sz.mell.'!G33+'1.3.sz.mell.'!G33+'1.4.sz.mell.'!G33</f>
        <v>0</v>
      </c>
      <c r="H33" s="81">
        <f>'1.2.sz.mell.'!H33+'1.3.sz.mell.'!H33+'1.4.sz.mell.'!H33</f>
        <v>3069000</v>
      </c>
      <c r="I33" s="81">
        <f>'1.2.sz.mell.'!I33+'1.3.sz.mell.'!I33+'1.4.sz.mell.'!I33</f>
        <v>3270242</v>
      </c>
      <c r="J33" s="366">
        <f t="shared" si="11"/>
        <v>106.55724991854024</v>
      </c>
      <c r="L33" s="109">
        <v>3270242</v>
      </c>
    </row>
    <row r="34" spans="1:12" s="75" customFormat="1" ht="12" customHeight="1" thickBot="1" x14ac:dyDescent="0.3">
      <c r="A34" s="79" t="s">
        <v>152</v>
      </c>
      <c r="B34" s="80" t="s">
        <v>153</v>
      </c>
      <c r="C34" s="81">
        <f>'1.2.sz.mell.'!C34+'1.3.sz.mell.'!C34+'1.4.sz.mell.'!C34</f>
        <v>0</v>
      </c>
      <c r="D34" s="81">
        <f>'1.2.sz.mell.'!D34+'1.3.sz.mell.'!D34+'1.4.sz.mell.'!D34</f>
        <v>0</v>
      </c>
      <c r="E34" s="81">
        <f>'1.2.sz.mell.'!E34+'1.3.sz.mell.'!E34+'1.4.sz.mell.'!E34</f>
        <v>0</v>
      </c>
      <c r="F34" s="81">
        <f>'1.2.sz.mell.'!F34+'1.3.sz.mell.'!F34+'1.4.sz.mell.'!F34</f>
        <v>0</v>
      </c>
      <c r="G34" s="81">
        <f>'1.2.sz.mell.'!G34+'1.3.sz.mell.'!G34+'1.4.sz.mell.'!G34</f>
        <v>0</v>
      </c>
      <c r="H34" s="81">
        <f>'1.2.sz.mell.'!H34+'1.3.sz.mell.'!H34+'1.4.sz.mell.'!H34</f>
        <v>0</v>
      </c>
      <c r="I34" s="81">
        <f>'1.2.sz.mell.'!I34+'1.3.sz.mell.'!I34+'1.4.sz.mell.'!I34</f>
        <v>0</v>
      </c>
      <c r="J34" s="366"/>
      <c r="L34" s="109"/>
    </row>
    <row r="35" spans="1:12" s="75" customFormat="1" ht="12" customHeight="1" thickBot="1" x14ac:dyDescent="0.3">
      <c r="A35" s="79" t="s">
        <v>154</v>
      </c>
      <c r="B35" s="80" t="s">
        <v>155</v>
      </c>
      <c r="C35" s="81">
        <f>'1.2.sz.mell.'!C35+'1.3.sz.mell.'!C35+'1.4.sz.mell.'!C35</f>
        <v>0</v>
      </c>
      <c r="D35" s="81">
        <f>'1.2.sz.mell.'!D35+'1.3.sz.mell.'!D35+'1.4.sz.mell.'!D35</f>
        <v>4000</v>
      </c>
      <c r="E35" s="81">
        <f>'1.2.sz.mell.'!E35+'1.3.sz.mell.'!E35+'1.4.sz.mell.'!E35</f>
        <v>0</v>
      </c>
      <c r="F35" s="81">
        <f>'1.2.sz.mell.'!F35+'1.3.sz.mell.'!F35+'1.4.sz.mell.'!F35</f>
        <v>4000</v>
      </c>
      <c r="G35" s="81">
        <f>'1.2.sz.mell.'!G35+'1.3.sz.mell.'!G35+'1.4.sz.mell.'!G35</f>
        <v>0</v>
      </c>
      <c r="H35" s="81">
        <f>'1.2.sz.mell.'!H35+'1.3.sz.mell.'!H35+'1.4.sz.mell.'!H35</f>
        <v>4000</v>
      </c>
      <c r="I35" s="81">
        <f>'1.2.sz.mell.'!I35+'1.3.sz.mell.'!I35+'1.4.sz.mell.'!I35</f>
        <v>5953</v>
      </c>
      <c r="J35" s="366"/>
      <c r="L35" s="109">
        <v>5953</v>
      </c>
    </row>
    <row r="36" spans="1:12" s="75" customFormat="1" ht="12" customHeight="1" thickBot="1" x14ac:dyDescent="0.3">
      <c r="A36" s="79" t="s">
        <v>156</v>
      </c>
      <c r="B36" s="80" t="s">
        <v>157</v>
      </c>
      <c r="C36" s="87">
        <f>'1.2.sz.mell.'!C36+'1.3.sz.mell.'!C36+'1.4.sz.mell.'!C36</f>
        <v>0</v>
      </c>
      <c r="D36" s="87">
        <f>'1.2.sz.mell.'!D36+'1.3.sz.mell.'!D36+'1.4.sz.mell.'!D36</f>
        <v>0</v>
      </c>
      <c r="E36" s="87">
        <f>'1.2.sz.mell.'!E36+'1.3.sz.mell.'!E36+'1.4.sz.mell.'!E36</f>
        <v>0</v>
      </c>
      <c r="F36" s="87">
        <f>'1.2.sz.mell.'!F36+'1.3.sz.mell.'!F36+'1.4.sz.mell.'!F36</f>
        <v>0</v>
      </c>
      <c r="G36" s="87">
        <f>'1.2.sz.mell.'!G36+'1.3.sz.mell.'!G36+'1.4.sz.mell.'!G36</f>
        <v>0</v>
      </c>
      <c r="H36" s="87">
        <f>'1.2.sz.mell.'!H36+'1.3.sz.mell.'!H36+'1.4.sz.mell.'!H36</f>
        <v>0</v>
      </c>
      <c r="I36" s="81">
        <f>'1.2.sz.mell.'!I36+'1.3.sz.mell.'!I36+'1.4.sz.mell.'!I36</f>
        <v>0</v>
      </c>
      <c r="J36" s="376"/>
      <c r="L36" s="109"/>
    </row>
    <row r="37" spans="1:12" s="75" customFormat="1" ht="12" customHeight="1" thickBot="1" x14ac:dyDescent="0.3">
      <c r="A37" s="82" t="s">
        <v>158</v>
      </c>
      <c r="B37" s="322" t="s">
        <v>437</v>
      </c>
      <c r="C37" s="87">
        <f>'1.2.sz.mell.'!C37+'1.3.sz.mell.'!C37+'1.4.sz.mell.'!C37</f>
        <v>0</v>
      </c>
      <c r="D37" s="87">
        <f>'1.2.sz.mell.'!D37+'1.3.sz.mell.'!D37+'1.4.sz.mell.'!D37</f>
        <v>335000</v>
      </c>
      <c r="E37" s="87">
        <f>'1.2.sz.mell.'!E37+'1.3.sz.mell.'!E37+'1.4.sz.mell.'!E37</f>
        <v>0</v>
      </c>
      <c r="F37" s="87">
        <f>'1.2.sz.mell.'!F37+'1.3.sz.mell.'!F37+'1.4.sz.mell.'!F37</f>
        <v>335000</v>
      </c>
      <c r="G37" s="87">
        <f>'1.2.sz.mell.'!G37+'1.3.sz.mell.'!G37+'1.4.sz.mell.'!G37</f>
        <v>0</v>
      </c>
      <c r="H37" s="87">
        <f>'1.2.sz.mell.'!H37+'1.3.sz.mell.'!H37+'1.4.sz.mell.'!H37</f>
        <v>335000</v>
      </c>
      <c r="I37" s="81">
        <f>'1.2.sz.mell.'!I37+'1.3.sz.mell.'!I37+'1.4.sz.mell.'!I37</f>
        <v>335111</v>
      </c>
      <c r="J37" s="377"/>
      <c r="L37" s="109">
        <v>335111</v>
      </c>
    </row>
    <row r="38" spans="1:12" s="75" customFormat="1" ht="12" customHeight="1" thickBot="1" x14ac:dyDescent="0.3">
      <c r="A38" s="82" t="s">
        <v>438</v>
      </c>
      <c r="B38" s="115" t="s">
        <v>159</v>
      </c>
      <c r="C38" s="88">
        <f>'1.2.sz.mell.'!C38+'1.3.sz.mell.'!C38+'1.4.sz.mell.'!C38</f>
        <v>79915000</v>
      </c>
      <c r="D38" s="88">
        <f>'1.2.sz.mell.'!D38+'1.3.sz.mell.'!D38+'1.4.sz.mell.'!D38</f>
        <v>0</v>
      </c>
      <c r="E38" s="88">
        <f>'1.2.sz.mell.'!E38+'1.3.sz.mell.'!E38+'1.4.sz.mell.'!E38</f>
        <v>0</v>
      </c>
      <c r="F38" s="88">
        <f>'1.2.sz.mell.'!F38+'1.3.sz.mell.'!F38+'1.4.sz.mell.'!F38</f>
        <v>0</v>
      </c>
      <c r="G38" s="88">
        <f>'1.2.sz.mell.'!G38+'1.3.sz.mell.'!G38+'1.4.sz.mell.'!G38</f>
        <v>0</v>
      </c>
      <c r="H38" s="88">
        <f>'1.2.sz.mell.'!H38+'1.3.sz.mell.'!H38+'1.4.sz.mell.'!H38</f>
        <v>0</v>
      </c>
      <c r="I38" s="81">
        <f>'1.2.sz.mell.'!I38+'1.3.sz.mell.'!I38+'1.4.sz.mell.'!I38</f>
        <v>4364</v>
      </c>
      <c r="J38" s="377"/>
      <c r="L38" s="109">
        <v>4364</v>
      </c>
    </row>
    <row r="39" spans="1:12" s="75" customFormat="1" ht="12" customHeight="1" thickBot="1" x14ac:dyDescent="0.3">
      <c r="A39" s="73" t="s">
        <v>37</v>
      </c>
      <c r="B39" s="74" t="s">
        <v>160</v>
      </c>
      <c r="C39" s="55">
        <f>SUM(C40:C44)</f>
        <v>0</v>
      </c>
      <c r="D39" s="55">
        <f t="shared" ref="D39:H39" si="12">SUM(D40:D44)</f>
        <v>0</v>
      </c>
      <c r="E39" s="55">
        <f t="shared" si="12"/>
        <v>0</v>
      </c>
      <c r="F39" s="55">
        <f t="shared" si="12"/>
        <v>0</v>
      </c>
      <c r="G39" s="55">
        <f t="shared" si="12"/>
        <v>0</v>
      </c>
      <c r="H39" s="55">
        <f t="shared" si="12"/>
        <v>0</v>
      </c>
      <c r="I39" s="55">
        <f t="shared" ref="I39" si="13">SUM(I40:I44)</f>
        <v>0</v>
      </c>
      <c r="J39" s="368">
        <f t="shared" ref="J39" si="14">SUM(J40:J44)</f>
        <v>0</v>
      </c>
      <c r="L39" s="109"/>
    </row>
    <row r="40" spans="1:12" s="75" customFormat="1" ht="12" customHeight="1" thickBot="1" x14ac:dyDescent="0.3">
      <c r="A40" s="76" t="s">
        <v>76</v>
      </c>
      <c r="B40" s="77" t="s">
        <v>32</v>
      </c>
      <c r="C40" s="89">
        <f>'1.2.sz.mell.'!C40+'1.3.sz.mell.'!C40+'1.4.sz.mell.'!C40</f>
        <v>0</v>
      </c>
      <c r="D40" s="89">
        <f>'1.2.sz.mell.'!D40+'1.3.sz.mell.'!D40+'1.4.sz.mell.'!D40</f>
        <v>0</v>
      </c>
      <c r="E40" s="89">
        <f>'1.2.sz.mell.'!E40+'1.3.sz.mell.'!E40+'1.4.sz.mell.'!E40</f>
        <v>0</v>
      </c>
      <c r="F40" s="89">
        <f>'1.2.sz.mell.'!F40+'1.3.sz.mell.'!F40+'1.4.sz.mell.'!F40</f>
        <v>0</v>
      </c>
      <c r="G40" s="89">
        <f>'1.2.sz.mell.'!G40+'1.3.sz.mell.'!G40+'1.4.sz.mell.'!G40</f>
        <v>0</v>
      </c>
      <c r="H40" s="89">
        <f>'1.2.sz.mell.'!H40+'1.3.sz.mell.'!H40+'1.4.sz.mell.'!H40</f>
        <v>0</v>
      </c>
      <c r="I40" s="89">
        <f>'1.2.sz.mell.'!I40+'1.3.sz.mell.'!I40+'1.4.sz.mell.'!I40</f>
        <v>0</v>
      </c>
      <c r="J40" s="378"/>
      <c r="L40" s="109"/>
    </row>
    <row r="41" spans="1:12" s="75" customFormat="1" ht="12" customHeight="1" thickBot="1" x14ac:dyDescent="0.3">
      <c r="A41" s="79" t="s">
        <v>78</v>
      </c>
      <c r="B41" s="80" t="s">
        <v>34</v>
      </c>
      <c r="C41" s="87">
        <f>'1.2.sz.mell.'!C41+'1.3.sz.mell.'!C41+'1.4.sz.mell.'!C41</f>
        <v>0</v>
      </c>
      <c r="D41" s="87">
        <f>'1.2.sz.mell.'!D41+'1.3.sz.mell.'!D41+'1.4.sz.mell.'!D41</f>
        <v>0</v>
      </c>
      <c r="E41" s="87">
        <f>'1.2.sz.mell.'!E41+'1.3.sz.mell.'!E41+'1.4.sz.mell.'!E41</f>
        <v>0</v>
      </c>
      <c r="F41" s="87">
        <f>'1.2.sz.mell.'!F41+'1.3.sz.mell.'!F41+'1.4.sz.mell.'!F41</f>
        <v>0</v>
      </c>
      <c r="G41" s="87">
        <f>'1.2.sz.mell.'!G41+'1.3.sz.mell.'!G41+'1.4.sz.mell.'!G41</f>
        <v>0</v>
      </c>
      <c r="H41" s="87">
        <f>'1.2.sz.mell.'!H41+'1.3.sz.mell.'!H41+'1.4.sz.mell.'!H41</f>
        <v>0</v>
      </c>
      <c r="I41" s="87">
        <f>'1.2.sz.mell.'!I41+'1.3.sz.mell.'!I41+'1.4.sz.mell.'!I41</f>
        <v>0</v>
      </c>
      <c r="J41" s="376"/>
      <c r="L41" s="109"/>
    </row>
    <row r="42" spans="1:12" s="75" customFormat="1" ht="12" customHeight="1" thickBot="1" x14ac:dyDescent="0.3">
      <c r="A42" s="79" t="s">
        <v>80</v>
      </c>
      <c r="B42" s="80" t="s">
        <v>36</v>
      </c>
      <c r="C42" s="87">
        <f>'1.2.sz.mell.'!C42+'1.3.sz.mell.'!C42+'1.4.sz.mell.'!C42</f>
        <v>0</v>
      </c>
      <c r="D42" s="87">
        <f>'1.2.sz.mell.'!D42+'1.3.sz.mell.'!D42+'1.4.sz.mell.'!D42</f>
        <v>0</v>
      </c>
      <c r="E42" s="87">
        <f>'1.2.sz.mell.'!E42+'1.3.sz.mell.'!E42+'1.4.sz.mell.'!E42</f>
        <v>0</v>
      </c>
      <c r="F42" s="87">
        <f>'1.2.sz.mell.'!F42+'1.3.sz.mell.'!F42+'1.4.sz.mell.'!F42</f>
        <v>0</v>
      </c>
      <c r="G42" s="87">
        <f>'1.2.sz.mell.'!G42+'1.3.sz.mell.'!G42+'1.4.sz.mell.'!G42</f>
        <v>0</v>
      </c>
      <c r="H42" s="87">
        <f>'1.2.sz.mell.'!H42+'1.3.sz.mell.'!H42+'1.4.sz.mell.'!H42</f>
        <v>0</v>
      </c>
      <c r="I42" s="87">
        <f>'1.2.sz.mell.'!I42+'1.3.sz.mell.'!I42+'1.4.sz.mell.'!I42</f>
        <v>0</v>
      </c>
      <c r="J42" s="376"/>
      <c r="L42" s="109"/>
    </row>
    <row r="43" spans="1:12" s="75" customFormat="1" ht="12" customHeight="1" thickBot="1" x14ac:dyDescent="0.3">
      <c r="A43" s="79" t="s">
        <v>82</v>
      </c>
      <c r="B43" s="80" t="s">
        <v>161</v>
      </c>
      <c r="C43" s="87">
        <f>'1.2.sz.mell.'!C43+'1.3.sz.mell.'!C43+'1.4.sz.mell.'!C43</f>
        <v>0</v>
      </c>
      <c r="D43" s="87">
        <f>'1.2.sz.mell.'!D43+'1.3.sz.mell.'!D43+'1.4.sz.mell.'!D43</f>
        <v>0</v>
      </c>
      <c r="E43" s="87">
        <f>'1.2.sz.mell.'!E43+'1.3.sz.mell.'!E43+'1.4.sz.mell.'!E43</f>
        <v>0</v>
      </c>
      <c r="F43" s="87">
        <f>'1.2.sz.mell.'!F43+'1.3.sz.mell.'!F43+'1.4.sz.mell.'!F43</f>
        <v>0</v>
      </c>
      <c r="G43" s="87">
        <f>'1.2.sz.mell.'!G43+'1.3.sz.mell.'!G43+'1.4.sz.mell.'!G43</f>
        <v>0</v>
      </c>
      <c r="H43" s="87">
        <f>'1.2.sz.mell.'!H43+'1.3.sz.mell.'!H43+'1.4.sz.mell.'!H43</f>
        <v>0</v>
      </c>
      <c r="I43" s="87">
        <f>'1.2.sz.mell.'!I43+'1.3.sz.mell.'!I43+'1.4.sz.mell.'!I43</f>
        <v>0</v>
      </c>
      <c r="J43" s="376"/>
      <c r="L43" s="109"/>
    </row>
    <row r="44" spans="1:12" s="75" customFormat="1" ht="12" customHeight="1" thickBot="1" x14ac:dyDescent="0.3">
      <c r="A44" s="82" t="s">
        <v>162</v>
      </c>
      <c r="B44" s="83" t="s">
        <v>163</v>
      </c>
      <c r="C44" s="88">
        <f>'1.2.sz.mell.'!C44+'1.3.sz.mell.'!C44+'1.4.sz.mell.'!C44</f>
        <v>0</v>
      </c>
      <c r="D44" s="88">
        <f>'1.2.sz.mell.'!D44+'1.3.sz.mell.'!D44+'1.4.sz.mell.'!D44</f>
        <v>0</v>
      </c>
      <c r="E44" s="88">
        <f>'1.2.sz.mell.'!E44+'1.3.sz.mell.'!E44+'1.4.sz.mell.'!E44</f>
        <v>0</v>
      </c>
      <c r="F44" s="88">
        <f>'1.2.sz.mell.'!F44+'1.3.sz.mell.'!F44+'1.4.sz.mell.'!F44</f>
        <v>0</v>
      </c>
      <c r="G44" s="88">
        <f>'1.2.sz.mell.'!G44+'1.3.sz.mell.'!G44+'1.4.sz.mell.'!G44</f>
        <v>0</v>
      </c>
      <c r="H44" s="88">
        <f>'1.2.sz.mell.'!H44+'1.3.sz.mell.'!H44+'1.4.sz.mell.'!H44</f>
        <v>0</v>
      </c>
      <c r="I44" s="88">
        <f>'1.2.sz.mell.'!I44+'1.3.sz.mell.'!I44+'1.4.sz.mell.'!I44</f>
        <v>0</v>
      </c>
      <c r="J44" s="377"/>
      <c r="L44" s="109"/>
    </row>
    <row r="45" spans="1:12" s="75" customFormat="1" ht="12" customHeight="1" thickBot="1" x14ac:dyDescent="0.3">
      <c r="A45" s="73" t="s">
        <v>164</v>
      </c>
      <c r="B45" s="74" t="s">
        <v>165</v>
      </c>
      <c r="C45" s="55">
        <f>SUM(C46:C48)</f>
        <v>0</v>
      </c>
      <c r="D45" s="55">
        <f t="shared" ref="D45:H45" si="15">SUM(D46:D48)</f>
        <v>0</v>
      </c>
      <c r="E45" s="55">
        <f t="shared" si="15"/>
        <v>310000</v>
      </c>
      <c r="F45" s="55">
        <f t="shared" si="15"/>
        <v>310000</v>
      </c>
      <c r="G45" s="55">
        <f t="shared" si="15"/>
        <v>0</v>
      </c>
      <c r="H45" s="55">
        <f t="shared" si="15"/>
        <v>310000</v>
      </c>
      <c r="I45" s="55">
        <f t="shared" ref="I45" si="16">SUM(I46:I48)</f>
        <v>310000</v>
      </c>
      <c r="J45" s="368"/>
      <c r="L45" s="109"/>
    </row>
    <row r="46" spans="1:12" s="75" customFormat="1" ht="12" customHeight="1" thickBot="1" x14ac:dyDescent="0.3">
      <c r="A46" s="76" t="s">
        <v>85</v>
      </c>
      <c r="B46" s="77" t="s">
        <v>166</v>
      </c>
      <c r="C46" s="78">
        <f>'1.2.sz.mell.'!C46+'1.3.sz.mell.'!C46+'1.4.sz.mell.'!C46</f>
        <v>0</v>
      </c>
      <c r="D46" s="78">
        <f>'1.2.sz.mell.'!D46+'1.3.sz.mell.'!D46+'1.4.sz.mell.'!D46</f>
        <v>0</v>
      </c>
      <c r="E46" s="78">
        <f>'1.2.sz.mell.'!E46+'1.3.sz.mell.'!E46+'1.4.sz.mell.'!E46</f>
        <v>0</v>
      </c>
      <c r="F46" s="78">
        <f>'1.2.sz.mell.'!F46+'1.3.sz.mell.'!F46+'1.4.sz.mell.'!F46</f>
        <v>0</v>
      </c>
      <c r="G46" s="78">
        <f>'1.2.sz.mell.'!G46+'1.3.sz.mell.'!G46+'1.4.sz.mell.'!G46</f>
        <v>0</v>
      </c>
      <c r="H46" s="78">
        <f>'1.2.sz.mell.'!H46+'1.3.sz.mell.'!H46+'1.4.sz.mell.'!H46</f>
        <v>0</v>
      </c>
      <c r="I46" s="78">
        <f>'1.2.sz.mell.'!I46+'1.3.sz.mell.'!I46+'1.4.sz.mell.'!I46</f>
        <v>0</v>
      </c>
      <c r="J46" s="374"/>
      <c r="L46" s="109"/>
    </row>
    <row r="47" spans="1:12" s="75" customFormat="1" ht="12" customHeight="1" thickBot="1" x14ac:dyDescent="0.3">
      <c r="A47" s="79" t="s">
        <v>87</v>
      </c>
      <c r="B47" s="80" t="s">
        <v>167</v>
      </c>
      <c r="C47" s="81">
        <f>'1.2.sz.mell.'!C47+'1.3.sz.mell.'!C47+'1.4.sz.mell.'!C47</f>
        <v>0</v>
      </c>
      <c r="D47" s="81">
        <f>'1.2.sz.mell.'!D47+'1.3.sz.mell.'!D47+'1.4.sz.mell.'!D47</f>
        <v>0</v>
      </c>
      <c r="E47" s="81">
        <f>'1.2.sz.mell.'!E47+'1.3.sz.mell.'!E47+'1.4.sz.mell.'!E47</f>
        <v>0</v>
      </c>
      <c r="F47" s="81">
        <f>'1.2.sz.mell.'!F47+'1.3.sz.mell.'!F47+'1.4.sz.mell.'!F47</f>
        <v>0</v>
      </c>
      <c r="G47" s="81">
        <f>'1.2.sz.mell.'!G47+'1.3.sz.mell.'!G47+'1.4.sz.mell.'!G47</f>
        <v>0</v>
      </c>
      <c r="H47" s="81">
        <f>'1.2.sz.mell.'!H47+'1.3.sz.mell.'!H47+'1.4.sz.mell.'!H47</f>
        <v>0</v>
      </c>
      <c r="I47" s="81">
        <f>'1.2.sz.mell.'!I47+'1.3.sz.mell.'!I47+'1.4.sz.mell.'!I47</f>
        <v>0</v>
      </c>
      <c r="J47" s="366"/>
      <c r="L47" s="109"/>
    </row>
    <row r="48" spans="1:12" s="75" customFormat="1" ht="12" customHeight="1" thickBot="1" x14ac:dyDescent="0.3">
      <c r="A48" s="79" t="s">
        <v>89</v>
      </c>
      <c r="B48" s="80" t="s">
        <v>168</v>
      </c>
      <c r="C48" s="81">
        <f>'1.2.sz.mell.'!C48+'1.3.sz.mell.'!C48+'1.4.sz.mell.'!C48</f>
        <v>0</v>
      </c>
      <c r="D48" s="81">
        <f>'1.2.sz.mell.'!D48+'1.3.sz.mell.'!D48+'1.4.sz.mell.'!D48</f>
        <v>0</v>
      </c>
      <c r="E48" s="81">
        <f>'1.2.sz.mell.'!E48+'1.3.sz.mell.'!E48+'1.4.sz.mell.'!E48</f>
        <v>310000</v>
      </c>
      <c r="F48" s="81">
        <f>'1.2.sz.mell.'!F48+'1.3.sz.mell.'!F48+'1.4.sz.mell.'!F48</f>
        <v>310000</v>
      </c>
      <c r="G48" s="81">
        <f>'1.2.sz.mell.'!G48+'1.3.sz.mell.'!G48+'1.4.sz.mell.'!G48</f>
        <v>0</v>
      </c>
      <c r="H48" s="81">
        <f>'1.2.sz.mell.'!H48+'1.3.sz.mell.'!H48+'1.4.sz.mell.'!H48</f>
        <v>310000</v>
      </c>
      <c r="I48" s="81">
        <f>'1.2.sz.mell.'!I48+'1.3.sz.mell.'!I48+'1.4.sz.mell.'!I48</f>
        <v>310000</v>
      </c>
      <c r="J48" s="366"/>
      <c r="L48" s="109">
        <v>310000</v>
      </c>
    </row>
    <row r="49" spans="1:12" s="75" customFormat="1" ht="12" customHeight="1" thickBot="1" x14ac:dyDescent="0.3">
      <c r="A49" s="82" t="s">
        <v>91</v>
      </c>
      <c r="B49" s="83" t="s">
        <v>169</v>
      </c>
      <c r="C49" s="85">
        <f>'1.2.sz.mell.'!C49+'1.3.sz.mell.'!C49+'1.4.sz.mell.'!C49</f>
        <v>0</v>
      </c>
      <c r="D49" s="85">
        <f>'1.2.sz.mell.'!D49+'1.3.sz.mell.'!D49+'1.4.sz.mell.'!D49</f>
        <v>0</v>
      </c>
      <c r="E49" s="85">
        <f>'1.2.sz.mell.'!E49+'1.3.sz.mell.'!E49+'1.4.sz.mell.'!E49</f>
        <v>0</v>
      </c>
      <c r="F49" s="85">
        <f>'1.2.sz.mell.'!F49+'1.3.sz.mell.'!F49+'1.4.sz.mell.'!F49</f>
        <v>0</v>
      </c>
      <c r="G49" s="85">
        <f>'1.2.sz.mell.'!G49+'1.3.sz.mell.'!G49+'1.4.sz.mell.'!G49</f>
        <v>0</v>
      </c>
      <c r="H49" s="85">
        <f>'1.2.sz.mell.'!H49+'1.3.sz.mell.'!H49+'1.4.sz.mell.'!H49</f>
        <v>0</v>
      </c>
      <c r="I49" s="85">
        <f>'1.2.sz.mell.'!I49+'1.3.sz.mell.'!I49+'1.4.sz.mell.'!I49</f>
        <v>0</v>
      </c>
      <c r="J49" s="367"/>
      <c r="L49" s="109"/>
    </row>
    <row r="50" spans="1:12" s="75" customFormat="1" ht="12" customHeight="1" thickBot="1" x14ac:dyDescent="0.3">
      <c r="A50" s="73" t="s">
        <v>41</v>
      </c>
      <c r="B50" s="84" t="s">
        <v>170</v>
      </c>
      <c r="C50" s="55">
        <f>SUM(C51:C53)</f>
        <v>0</v>
      </c>
      <c r="D50" s="55">
        <f t="shared" ref="D50:H50" si="17">SUM(D51:D53)</f>
        <v>0</v>
      </c>
      <c r="E50" s="55">
        <f t="shared" si="17"/>
        <v>0</v>
      </c>
      <c r="F50" s="55">
        <f t="shared" si="17"/>
        <v>0</v>
      </c>
      <c r="G50" s="55">
        <f t="shared" si="17"/>
        <v>0</v>
      </c>
      <c r="H50" s="55">
        <f t="shared" si="17"/>
        <v>0</v>
      </c>
      <c r="I50" s="55">
        <f t="shared" ref="I50" si="18">SUM(I51:I53)</f>
        <v>0</v>
      </c>
      <c r="J50" s="368">
        <f t="shared" ref="J50" si="19">SUM(J51:J53)</f>
        <v>0</v>
      </c>
      <c r="L50" s="109"/>
    </row>
    <row r="51" spans="1:12" s="75" customFormat="1" ht="12" customHeight="1" thickBot="1" x14ac:dyDescent="0.3">
      <c r="A51" s="76" t="s">
        <v>94</v>
      </c>
      <c r="B51" s="77" t="s">
        <v>171</v>
      </c>
      <c r="C51" s="87">
        <f>'1.2.sz.mell.'!C51+'1.3.sz.mell.'!C51+'1.4.sz.mell.'!C51</f>
        <v>0</v>
      </c>
      <c r="D51" s="87">
        <f>'1.2.sz.mell.'!D51+'1.3.sz.mell.'!D51+'1.4.sz.mell.'!D51</f>
        <v>0</v>
      </c>
      <c r="E51" s="87">
        <f>'1.2.sz.mell.'!E51+'1.3.sz.mell.'!E51+'1.4.sz.mell.'!E51</f>
        <v>0</v>
      </c>
      <c r="F51" s="87">
        <f>'1.2.sz.mell.'!F51+'1.3.sz.mell.'!F51+'1.4.sz.mell.'!F51</f>
        <v>0</v>
      </c>
      <c r="G51" s="87">
        <f>'1.2.sz.mell.'!G51+'1.3.sz.mell.'!G51+'1.4.sz.mell.'!G51</f>
        <v>0</v>
      </c>
      <c r="H51" s="87">
        <f>'1.2.sz.mell.'!H51+'1.3.sz.mell.'!H51+'1.4.sz.mell.'!H51</f>
        <v>0</v>
      </c>
      <c r="I51" s="87">
        <f>'1.2.sz.mell.'!I51+'1.3.sz.mell.'!I51+'1.4.sz.mell.'!I51</f>
        <v>0</v>
      </c>
      <c r="J51" s="376"/>
      <c r="L51" s="109"/>
    </row>
    <row r="52" spans="1:12" s="75" customFormat="1" ht="12" customHeight="1" thickBot="1" x14ac:dyDescent="0.3">
      <c r="A52" s="79" t="s">
        <v>96</v>
      </c>
      <c r="B52" s="80" t="s">
        <v>172</v>
      </c>
      <c r="C52" s="87">
        <f>'1.2.sz.mell.'!C52+'1.3.sz.mell.'!C52+'1.4.sz.mell.'!C52</f>
        <v>0</v>
      </c>
      <c r="D52" s="87">
        <f>'1.2.sz.mell.'!D52+'1.3.sz.mell.'!D52+'1.4.sz.mell.'!D52</f>
        <v>0</v>
      </c>
      <c r="E52" s="87">
        <f>'1.2.sz.mell.'!E52+'1.3.sz.mell.'!E52+'1.4.sz.mell.'!E52</f>
        <v>0</v>
      </c>
      <c r="F52" s="87">
        <f>'1.2.sz.mell.'!F52+'1.3.sz.mell.'!F52+'1.4.sz.mell.'!F52</f>
        <v>0</v>
      </c>
      <c r="G52" s="87">
        <f>'1.2.sz.mell.'!G52+'1.3.sz.mell.'!G52+'1.4.sz.mell.'!G52</f>
        <v>0</v>
      </c>
      <c r="H52" s="87">
        <f>'1.2.sz.mell.'!H52+'1.3.sz.mell.'!H52+'1.4.sz.mell.'!H52</f>
        <v>0</v>
      </c>
      <c r="I52" s="87">
        <f>'1.2.sz.mell.'!I52+'1.3.sz.mell.'!I52+'1.4.sz.mell.'!I52</f>
        <v>0</v>
      </c>
      <c r="J52" s="376"/>
      <c r="L52" s="109"/>
    </row>
    <row r="53" spans="1:12" s="75" customFormat="1" ht="12" customHeight="1" thickBot="1" x14ac:dyDescent="0.3">
      <c r="A53" s="79" t="s">
        <v>98</v>
      </c>
      <c r="B53" s="80" t="s">
        <v>173</v>
      </c>
      <c r="C53" s="87">
        <f>'1.2.sz.mell.'!C53+'1.3.sz.mell.'!C53+'1.4.sz.mell.'!C53</f>
        <v>0</v>
      </c>
      <c r="D53" s="87">
        <f>'1.2.sz.mell.'!D53+'1.3.sz.mell.'!D53+'1.4.sz.mell.'!D53</f>
        <v>0</v>
      </c>
      <c r="E53" s="87">
        <f>'1.2.sz.mell.'!E53+'1.3.sz.mell.'!E53+'1.4.sz.mell.'!E53</f>
        <v>0</v>
      </c>
      <c r="F53" s="87">
        <f>'1.2.sz.mell.'!F53+'1.3.sz.mell.'!F53+'1.4.sz.mell.'!F53</f>
        <v>0</v>
      </c>
      <c r="G53" s="87">
        <f>'1.2.sz.mell.'!G53+'1.3.sz.mell.'!G53+'1.4.sz.mell.'!G53</f>
        <v>0</v>
      </c>
      <c r="H53" s="87">
        <f>'1.2.sz.mell.'!H53+'1.3.sz.mell.'!H53+'1.4.sz.mell.'!H53</f>
        <v>0</v>
      </c>
      <c r="I53" s="87">
        <f>'1.2.sz.mell.'!I53+'1.3.sz.mell.'!I53+'1.4.sz.mell.'!I53</f>
        <v>0</v>
      </c>
      <c r="J53" s="376"/>
      <c r="L53" s="109"/>
    </row>
    <row r="54" spans="1:12" s="75" customFormat="1" ht="12" customHeight="1" thickBot="1" x14ac:dyDescent="0.3">
      <c r="A54" s="82" t="s">
        <v>100</v>
      </c>
      <c r="B54" s="83" t="s">
        <v>174</v>
      </c>
      <c r="C54" s="87">
        <f>'1.2.sz.mell.'!C54+'1.3.sz.mell.'!C54+'1.4.sz.mell.'!C54</f>
        <v>0</v>
      </c>
      <c r="D54" s="87">
        <f>'1.2.sz.mell.'!D54+'1.3.sz.mell.'!D54+'1.4.sz.mell.'!D54</f>
        <v>0</v>
      </c>
      <c r="E54" s="87">
        <f>'1.2.sz.mell.'!E54+'1.3.sz.mell.'!E54+'1.4.sz.mell.'!E54</f>
        <v>0</v>
      </c>
      <c r="F54" s="87">
        <f>'1.2.sz.mell.'!F54+'1.3.sz.mell.'!F54+'1.4.sz.mell.'!F54</f>
        <v>0</v>
      </c>
      <c r="G54" s="87">
        <f>'1.2.sz.mell.'!G54+'1.3.sz.mell.'!G54+'1.4.sz.mell.'!G54</f>
        <v>0</v>
      </c>
      <c r="H54" s="87">
        <f>'1.2.sz.mell.'!H54+'1.3.sz.mell.'!H54+'1.4.sz.mell.'!H54</f>
        <v>0</v>
      </c>
      <c r="I54" s="87">
        <f>'1.2.sz.mell.'!I54+'1.3.sz.mell.'!I54+'1.4.sz.mell.'!I54</f>
        <v>0</v>
      </c>
      <c r="J54" s="376"/>
      <c r="L54" s="109"/>
    </row>
    <row r="55" spans="1:12" s="75" customFormat="1" ht="12" customHeight="1" thickBot="1" x14ac:dyDescent="0.3">
      <c r="A55" s="73" t="s">
        <v>43</v>
      </c>
      <c r="B55" s="74" t="s">
        <v>175</v>
      </c>
      <c r="C55" s="62">
        <f>+C5+C6+C13+C20+C27+C39+C45+C50</f>
        <v>330900000</v>
      </c>
      <c r="D55" s="62">
        <f t="shared" ref="D55:H55" si="20">+D5+D6+D13+D20+D27+D39+D45+D50</f>
        <v>383021162</v>
      </c>
      <c r="E55" s="62">
        <f t="shared" si="20"/>
        <v>9835594</v>
      </c>
      <c r="F55" s="62">
        <f t="shared" si="20"/>
        <v>392856756</v>
      </c>
      <c r="G55" s="62">
        <f t="shared" si="20"/>
        <v>0</v>
      </c>
      <c r="H55" s="62">
        <f t="shared" si="20"/>
        <v>392856756</v>
      </c>
      <c r="I55" s="62">
        <f t="shared" ref="I55" si="21">+I5+I6+I13+I20+I27+I39+I45+I50</f>
        <v>391955192</v>
      </c>
      <c r="J55" s="375">
        <f t="shared" ref="J55" si="22">I55/F55*100</f>
        <v>99.770510755833868</v>
      </c>
      <c r="L55" s="109"/>
    </row>
    <row r="56" spans="1:12" s="75" customFormat="1" ht="12" customHeight="1" thickBot="1" x14ac:dyDescent="0.3">
      <c r="A56" s="90" t="s">
        <v>176</v>
      </c>
      <c r="B56" s="84" t="s">
        <v>177</v>
      </c>
      <c r="C56" s="55">
        <f>SUM(C57:C59)</f>
        <v>0</v>
      </c>
      <c r="D56" s="55">
        <f t="shared" ref="D56:H56" si="23">SUM(D57:D59)</f>
        <v>0</v>
      </c>
      <c r="E56" s="55">
        <f t="shared" si="23"/>
        <v>0</v>
      </c>
      <c r="F56" s="55">
        <f t="shared" si="23"/>
        <v>0</v>
      </c>
      <c r="G56" s="55">
        <f t="shared" si="23"/>
        <v>0</v>
      </c>
      <c r="H56" s="55">
        <f t="shared" si="23"/>
        <v>0</v>
      </c>
      <c r="I56" s="55">
        <f t="shared" ref="I56" si="24">SUM(I57:I59)</f>
        <v>0</v>
      </c>
      <c r="J56" s="368">
        <f t="shared" ref="J56" si="25">SUM(J57:J59)</f>
        <v>0</v>
      </c>
      <c r="L56" s="109"/>
    </row>
    <row r="57" spans="1:12" s="75" customFormat="1" ht="12" customHeight="1" thickBot="1" x14ac:dyDescent="0.3">
      <c r="A57" s="76" t="s">
        <v>178</v>
      </c>
      <c r="B57" s="77" t="s">
        <v>179</v>
      </c>
      <c r="C57" s="87">
        <f>'1.2.sz.mell.'!C57+'1.3.sz.mell.'!C57+'1.4.sz.mell.'!C57</f>
        <v>0</v>
      </c>
      <c r="D57" s="87">
        <f>'1.2.sz.mell.'!D57+'1.3.sz.mell.'!D57+'1.4.sz.mell.'!D57</f>
        <v>0</v>
      </c>
      <c r="E57" s="87">
        <f>'1.2.sz.mell.'!E57+'1.3.sz.mell.'!E57+'1.4.sz.mell.'!E57</f>
        <v>0</v>
      </c>
      <c r="F57" s="87">
        <f>'1.2.sz.mell.'!F57+'1.3.sz.mell.'!F57+'1.4.sz.mell.'!F57</f>
        <v>0</v>
      </c>
      <c r="G57" s="87">
        <f>'1.2.sz.mell.'!G57+'1.3.sz.mell.'!G57+'1.4.sz.mell.'!G57</f>
        <v>0</v>
      </c>
      <c r="H57" s="87">
        <f>'1.2.sz.mell.'!H57+'1.3.sz.mell.'!H57+'1.4.sz.mell.'!H57</f>
        <v>0</v>
      </c>
      <c r="I57" s="87">
        <f>'1.2.sz.mell.'!I57+'1.3.sz.mell.'!I57+'1.4.sz.mell.'!I57</f>
        <v>0</v>
      </c>
      <c r="J57" s="376"/>
      <c r="L57" s="109"/>
    </row>
    <row r="58" spans="1:12" s="75" customFormat="1" ht="12" customHeight="1" thickBot="1" x14ac:dyDescent="0.3">
      <c r="A58" s="79" t="s">
        <v>180</v>
      </c>
      <c r="B58" s="80" t="s">
        <v>181</v>
      </c>
      <c r="C58" s="87">
        <f>'1.2.sz.mell.'!C58+'1.3.sz.mell.'!C58+'1.4.sz.mell.'!C58</f>
        <v>0</v>
      </c>
      <c r="D58" s="87">
        <f>'1.2.sz.mell.'!D58+'1.3.sz.mell.'!D58+'1.4.sz.mell.'!D58</f>
        <v>0</v>
      </c>
      <c r="E58" s="87">
        <f>'1.2.sz.mell.'!E58+'1.3.sz.mell.'!E58+'1.4.sz.mell.'!E58</f>
        <v>0</v>
      </c>
      <c r="F58" s="87">
        <f>'1.2.sz.mell.'!F58+'1.3.sz.mell.'!F58+'1.4.sz.mell.'!F58</f>
        <v>0</v>
      </c>
      <c r="G58" s="87">
        <f>'1.2.sz.mell.'!G58+'1.3.sz.mell.'!G58+'1.4.sz.mell.'!G58</f>
        <v>0</v>
      </c>
      <c r="H58" s="87">
        <f>'1.2.sz.mell.'!H58+'1.3.sz.mell.'!H58+'1.4.sz.mell.'!H58</f>
        <v>0</v>
      </c>
      <c r="I58" s="87">
        <f>'1.2.sz.mell.'!I58+'1.3.sz.mell.'!I58+'1.4.sz.mell.'!I58</f>
        <v>0</v>
      </c>
      <c r="J58" s="376"/>
      <c r="L58" s="109"/>
    </row>
    <row r="59" spans="1:12" s="75" customFormat="1" ht="12" customHeight="1" thickBot="1" x14ac:dyDescent="0.3">
      <c r="A59" s="82" t="s">
        <v>182</v>
      </c>
      <c r="B59" s="91" t="s">
        <v>183</v>
      </c>
      <c r="C59" s="87">
        <f>'1.2.sz.mell.'!C59+'1.3.sz.mell.'!C59+'1.4.sz.mell.'!C59</f>
        <v>0</v>
      </c>
      <c r="D59" s="87">
        <f>'1.2.sz.mell.'!D59+'1.3.sz.mell.'!D59+'1.4.sz.mell.'!D59</f>
        <v>0</v>
      </c>
      <c r="E59" s="87">
        <f>'1.2.sz.mell.'!E59+'1.3.sz.mell.'!E59+'1.4.sz.mell.'!E59</f>
        <v>0</v>
      </c>
      <c r="F59" s="87">
        <f>'1.2.sz.mell.'!F59+'1.3.sz.mell.'!F59+'1.4.sz.mell.'!F59</f>
        <v>0</v>
      </c>
      <c r="G59" s="87">
        <f>'1.2.sz.mell.'!G59+'1.3.sz.mell.'!G59+'1.4.sz.mell.'!G59</f>
        <v>0</v>
      </c>
      <c r="H59" s="87">
        <f>'1.2.sz.mell.'!H59+'1.3.sz.mell.'!H59+'1.4.sz.mell.'!H59</f>
        <v>0</v>
      </c>
      <c r="I59" s="87">
        <f>'1.2.sz.mell.'!I59+'1.3.sz.mell.'!I59+'1.4.sz.mell.'!I59</f>
        <v>0</v>
      </c>
      <c r="J59" s="376"/>
      <c r="L59" s="109"/>
    </row>
    <row r="60" spans="1:12" s="75" customFormat="1" ht="12" customHeight="1" thickBot="1" x14ac:dyDescent="0.3">
      <c r="A60" s="90" t="s">
        <v>184</v>
      </c>
      <c r="B60" s="84" t="s">
        <v>185</v>
      </c>
      <c r="C60" s="55">
        <f>SUM(C61:C64)</f>
        <v>0</v>
      </c>
      <c r="D60" s="55">
        <f t="shared" ref="D60:H60" si="26">SUM(D61:D64)</f>
        <v>0</v>
      </c>
      <c r="E60" s="55">
        <f t="shared" si="26"/>
        <v>0</v>
      </c>
      <c r="F60" s="55">
        <f t="shared" si="26"/>
        <v>0</v>
      </c>
      <c r="G60" s="55">
        <f t="shared" si="26"/>
        <v>0</v>
      </c>
      <c r="H60" s="55">
        <f t="shared" si="26"/>
        <v>0</v>
      </c>
      <c r="I60" s="55">
        <f t="shared" ref="I60" si="27">SUM(I61:I64)</f>
        <v>0</v>
      </c>
      <c r="J60" s="368">
        <f t="shared" ref="J60" si="28">SUM(J61:J64)</f>
        <v>0</v>
      </c>
      <c r="L60" s="109"/>
    </row>
    <row r="61" spans="1:12" s="75" customFormat="1" ht="12" customHeight="1" thickBot="1" x14ac:dyDescent="0.3">
      <c r="A61" s="76" t="s">
        <v>186</v>
      </c>
      <c r="B61" s="77" t="s">
        <v>187</v>
      </c>
      <c r="C61" s="87">
        <f>'1.2.sz.mell.'!C61+'1.3.sz.mell.'!C61+'1.4.sz.mell.'!C61</f>
        <v>0</v>
      </c>
      <c r="D61" s="87">
        <f>'1.2.sz.mell.'!D61+'1.3.sz.mell.'!D61+'1.4.sz.mell.'!D61</f>
        <v>0</v>
      </c>
      <c r="E61" s="87">
        <f>'1.2.sz.mell.'!E61+'1.3.sz.mell.'!E61+'1.4.sz.mell.'!E61</f>
        <v>0</v>
      </c>
      <c r="F61" s="87">
        <f>'1.2.sz.mell.'!F61+'1.3.sz.mell.'!F61+'1.4.sz.mell.'!F61</f>
        <v>0</v>
      </c>
      <c r="G61" s="87">
        <f>'1.2.sz.mell.'!G61+'1.3.sz.mell.'!G61+'1.4.sz.mell.'!G61</f>
        <v>0</v>
      </c>
      <c r="H61" s="87">
        <f>'1.2.sz.mell.'!H61+'1.3.sz.mell.'!H61+'1.4.sz.mell.'!H61</f>
        <v>0</v>
      </c>
      <c r="I61" s="87">
        <f>'1.2.sz.mell.'!I61+'1.3.sz.mell.'!I61+'1.4.sz.mell.'!I61</f>
        <v>0</v>
      </c>
      <c r="J61" s="376"/>
      <c r="L61" s="109"/>
    </row>
    <row r="62" spans="1:12" s="75" customFormat="1" ht="12" customHeight="1" thickBot="1" x14ac:dyDescent="0.3">
      <c r="A62" s="79" t="s">
        <v>188</v>
      </c>
      <c r="B62" s="80" t="s">
        <v>189</v>
      </c>
      <c r="C62" s="87">
        <f>'1.2.sz.mell.'!C62+'1.3.sz.mell.'!C62+'1.4.sz.mell.'!C62</f>
        <v>0</v>
      </c>
      <c r="D62" s="87">
        <f>'1.2.sz.mell.'!D62+'1.3.sz.mell.'!D62+'1.4.sz.mell.'!D62</f>
        <v>0</v>
      </c>
      <c r="E62" s="87">
        <f>'1.2.sz.mell.'!E62+'1.3.sz.mell.'!E62+'1.4.sz.mell.'!E62</f>
        <v>0</v>
      </c>
      <c r="F62" s="87">
        <f>'1.2.sz.mell.'!F62+'1.3.sz.mell.'!F62+'1.4.sz.mell.'!F62</f>
        <v>0</v>
      </c>
      <c r="G62" s="87">
        <f>'1.2.sz.mell.'!G62+'1.3.sz.mell.'!G62+'1.4.sz.mell.'!G62</f>
        <v>0</v>
      </c>
      <c r="H62" s="87">
        <f>'1.2.sz.mell.'!H62+'1.3.sz.mell.'!H62+'1.4.sz.mell.'!H62</f>
        <v>0</v>
      </c>
      <c r="I62" s="87">
        <f>'1.2.sz.mell.'!I62+'1.3.sz.mell.'!I62+'1.4.sz.mell.'!I62</f>
        <v>0</v>
      </c>
      <c r="J62" s="376"/>
      <c r="L62" s="109"/>
    </row>
    <row r="63" spans="1:12" s="75" customFormat="1" ht="12" customHeight="1" thickBot="1" x14ac:dyDescent="0.3">
      <c r="A63" s="79" t="s">
        <v>190</v>
      </c>
      <c r="B63" s="80" t="s">
        <v>191</v>
      </c>
      <c r="C63" s="87">
        <f>'1.2.sz.mell.'!C63+'1.3.sz.mell.'!C63+'1.4.sz.mell.'!C63</f>
        <v>0</v>
      </c>
      <c r="D63" s="87">
        <f>'1.2.sz.mell.'!D63+'1.3.sz.mell.'!D63+'1.4.sz.mell.'!D63</f>
        <v>0</v>
      </c>
      <c r="E63" s="87">
        <f>'1.2.sz.mell.'!E63+'1.3.sz.mell.'!E63+'1.4.sz.mell.'!E63</f>
        <v>0</v>
      </c>
      <c r="F63" s="87">
        <f>'1.2.sz.mell.'!F63+'1.3.sz.mell.'!F63+'1.4.sz.mell.'!F63</f>
        <v>0</v>
      </c>
      <c r="G63" s="87">
        <f>'1.2.sz.mell.'!G63+'1.3.sz.mell.'!G63+'1.4.sz.mell.'!G63</f>
        <v>0</v>
      </c>
      <c r="H63" s="87">
        <f>'1.2.sz.mell.'!H63+'1.3.sz.mell.'!H63+'1.4.sz.mell.'!H63</f>
        <v>0</v>
      </c>
      <c r="I63" s="87">
        <f>'1.2.sz.mell.'!I63+'1.3.sz.mell.'!I63+'1.4.sz.mell.'!I63</f>
        <v>0</v>
      </c>
      <c r="J63" s="376"/>
      <c r="L63" s="109"/>
    </row>
    <row r="64" spans="1:12" s="75" customFormat="1" ht="12" customHeight="1" thickBot="1" x14ac:dyDescent="0.3">
      <c r="A64" s="82" t="s">
        <v>192</v>
      </c>
      <c r="B64" s="83" t="s">
        <v>193</v>
      </c>
      <c r="C64" s="87">
        <f>'1.2.sz.mell.'!C64+'1.3.sz.mell.'!C64+'1.4.sz.mell.'!C64</f>
        <v>0</v>
      </c>
      <c r="D64" s="87">
        <f>'1.2.sz.mell.'!D64+'1.3.sz.mell.'!D64+'1.4.sz.mell.'!D64</f>
        <v>0</v>
      </c>
      <c r="E64" s="87">
        <f>'1.2.sz.mell.'!E64+'1.3.sz.mell.'!E64+'1.4.sz.mell.'!E64</f>
        <v>0</v>
      </c>
      <c r="F64" s="87">
        <f>'1.2.sz.mell.'!F64+'1.3.sz.mell.'!F64+'1.4.sz.mell.'!F64</f>
        <v>0</v>
      </c>
      <c r="G64" s="87">
        <f>'1.2.sz.mell.'!G64+'1.3.sz.mell.'!G64+'1.4.sz.mell.'!G64</f>
        <v>0</v>
      </c>
      <c r="H64" s="87">
        <f>'1.2.sz.mell.'!H64+'1.3.sz.mell.'!H64+'1.4.sz.mell.'!H64</f>
        <v>0</v>
      </c>
      <c r="I64" s="87">
        <f>'1.2.sz.mell.'!I64+'1.3.sz.mell.'!I64+'1.4.sz.mell.'!I64</f>
        <v>0</v>
      </c>
      <c r="J64" s="376"/>
      <c r="L64" s="109"/>
    </row>
    <row r="65" spans="1:12" s="75" customFormat="1" ht="12" customHeight="1" thickBot="1" x14ac:dyDescent="0.3">
      <c r="A65" s="90" t="s">
        <v>194</v>
      </c>
      <c r="B65" s="84" t="s">
        <v>195</v>
      </c>
      <c r="C65" s="55">
        <f>SUM(C66:C67)</f>
        <v>24952227</v>
      </c>
      <c r="D65" s="55">
        <f t="shared" ref="D65:H65" si="29">SUM(D66:D67)</f>
        <v>24952227</v>
      </c>
      <c r="E65" s="55">
        <f t="shared" si="29"/>
        <v>0</v>
      </c>
      <c r="F65" s="55">
        <f t="shared" si="29"/>
        <v>24952227</v>
      </c>
      <c r="G65" s="55">
        <f t="shared" si="29"/>
        <v>0</v>
      </c>
      <c r="H65" s="55">
        <f t="shared" si="29"/>
        <v>24952227</v>
      </c>
      <c r="I65" s="55">
        <f t="shared" ref="I65" si="30">SUM(I66:I67)</f>
        <v>24952227</v>
      </c>
      <c r="J65" s="368">
        <f t="shared" ref="J65:J66" si="31">I65/F65*100</f>
        <v>100</v>
      </c>
      <c r="L65" s="109"/>
    </row>
    <row r="66" spans="1:12" s="75" customFormat="1" ht="12" customHeight="1" thickBot="1" x14ac:dyDescent="0.3">
      <c r="A66" s="76" t="s">
        <v>196</v>
      </c>
      <c r="B66" s="77" t="s">
        <v>197</v>
      </c>
      <c r="C66" s="87">
        <f>'1.2.sz.mell.'!C66+'1.3.sz.mell.'!C66+'1.4.sz.mell.'!C66</f>
        <v>24952227</v>
      </c>
      <c r="D66" s="87">
        <f>'1.2.sz.mell.'!D66+'1.3.sz.mell.'!D66+'1.4.sz.mell.'!D66</f>
        <v>24952227</v>
      </c>
      <c r="E66" s="87">
        <f>'1.2.sz.mell.'!E66+'1.3.sz.mell.'!E66+'1.4.sz.mell.'!E66</f>
        <v>0</v>
      </c>
      <c r="F66" s="87">
        <f>'1.2.sz.mell.'!F66+'1.3.sz.mell.'!F66+'1.4.sz.mell.'!F66</f>
        <v>24952227</v>
      </c>
      <c r="G66" s="87">
        <f>'1.2.sz.mell.'!G66+'1.3.sz.mell.'!G66+'1.4.sz.mell.'!G66</f>
        <v>0</v>
      </c>
      <c r="H66" s="87">
        <f>'1.2.sz.mell.'!H66+'1.3.sz.mell.'!H66+'1.4.sz.mell.'!H66</f>
        <v>24952227</v>
      </c>
      <c r="I66" s="87">
        <f>'1.2.sz.mell.'!I66+'1.3.sz.mell.'!I66+'1.4.sz.mell.'!I66</f>
        <v>24952227</v>
      </c>
      <c r="J66" s="376">
        <f t="shared" si="31"/>
        <v>100</v>
      </c>
      <c r="L66" s="109">
        <v>24952227</v>
      </c>
    </row>
    <row r="67" spans="1:12" s="75" customFormat="1" ht="12" customHeight="1" thickBot="1" x14ac:dyDescent="0.3">
      <c r="A67" s="82" t="s">
        <v>198</v>
      </c>
      <c r="B67" s="83" t="s">
        <v>199</v>
      </c>
      <c r="C67" s="87">
        <f>'1.2.sz.mell.'!C67+'1.3.sz.mell.'!C67+'1.4.sz.mell.'!C67</f>
        <v>0</v>
      </c>
      <c r="D67" s="87">
        <f>'1.2.sz.mell.'!D67+'1.3.sz.mell.'!D67+'1.4.sz.mell.'!D67</f>
        <v>0</v>
      </c>
      <c r="E67" s="87">
        <f>'1.2.sz.mell.'!E67+'1.3.sz.mell.'!E67+'1.4.sz.mell.'!E67</f>
        <v>0</v>
      </c>
      <c r="F67" s="87">
        <f>'1.2.sz.mell.'!F67+'1.3.sz.mell.'!F67+'1.4.sz.mell.'!F67</f>
        <v>0</v>
      </c>
      <c r="G67" s="87">
        <f>'1.2.sz.mell.'!G67+'1.3.sz.mell.'!G67+'1.4.sz.mell.'!G67</f>
        <v>0</v>
      </c>
      <c r="H67" s="87">
        <f>'1.2.sz.mell.'!H67+'1.3.sz.mell.'!H67+'1.4.sz.mell.'!H67</f>
        <v>0</v>
      </c>
      <c r="I67" s="87">
        <f>'1.2.sz.mell.'!I67+'1.3.sz.mell.'!I67+'1.4.sz.mell.'!I67</f>
        <v>0</v>
      </c>
      <c r="J67" s="376"/>
      <c r="L67" s="109"/>
    </row>
    <row r="68" spans="1:12" s="75" customFormat="1" ht="12" customHeight="1" thickBot="1" x14ac:dyDescent="0.3">
      <c r="A68" s="90" t="s">
        <v>200</v>
      </c>
      <c r="B68" s="84" t="s">
        <v>201</v>
      </c>
      <c r="C68" s="55">
        <f>SUM(C69:C71)</f>
        <v>0</v>
      </c>
      <c r="D68" s="55">
        <f t="shared" ref="D68:H68" si="32">SUM(D69:D71)</f>
        <v>0</v>
      </c>
      <c r="E68" s="55">
        <f t="shared" si="32"/>
        <v>0</v>
      </c>
      <c r="F68" s="55">
        <f t="shared" si="32"/>
        <v>0</v>
      </c>
      <c r="G68" s="55">
        <f t="shared" si="32"/>
        <v>0</v>
      </c>
      <c r="H68" s="55">
        <f t="shared" si="32"/>
        <v>0</v>
      </c>
      <c r="I68" s="55">
        <f t="shared" ref="I68" si="33">SUM(I69:I71)</f>
        <v>0</v>
      </c>
      <c r="J68" s="368">
        <f t="shared" ref="J68" si="34">SUM(J69:J71)</f>
        <v>0</v>
      </c>
      <c r="L68" s="109"/>
    </row>
    <row r="69" spans="1:12" s="75" customFormat="1" ht="12" hidden="1" customHeight="1" x14ac:dyDescent="0.25">
      <c r="A69" s="76" t="s">
        <v>202</v>
      </c>
      <c r="B69" s="77" t="s">
        <v>203</v>
      </c>
      <c r="C69" s="87">
        <f>'1.2.sz.mell.'!C69+'1.3.sz.mell.'!C69+'1.4.sz.mell.'!C69</f>
        <v>0</v>
      </c>
      <c r="D69" s="87">
        <f>'1.2.sz.mell.'!D69+'1.3.sz.mell.'!D69+'1.4.sz.mell.'!D69</f>
        <v>0</v>
      </c>
      <c r="E69" s="87">
        <f>'1.2.sz.mell.'!E69+'1.3.sz.mell.'!E69+'1.4.sz.mell.'!E69</f>
        <v>0</v>
      </c>
      <c r="F69" s="87">
        <f>'1.2.sz.mell.'!F69+'1.3.sz.mell.'!F69+'1.4.sz.mell.'!F69</f>
        <v>0</v>
      </c>
      <c r="G69" s="87">
        <f>'1.2.sz.mell.'!G69+'1.3.sz.mell.'!G69+'1.4.sz.mell.'!G69</f>
        <v>0</v>
      </c>
      <c r="H69" s="87">
        <f>'1.2.sz.mell.'!H69+'1.3.sz.mell.'!H69+'1.4.sz.mell.'!H69</f>
        <v>0</v>
      </c>
      <c r="I69" s="87">
        <f>'1.2.sz.mell.'!I69+'1.3.sz.mell.'!I69+'1.4.sz.mell.'!I69</f>
        <v>0</v>
      </c>
      <c r="J69" s="376"/>
      <c r="L69" s="109"/>
    </row>
    <row r="70" spans="1:12" s="75" customFormat="1" ht="12" hidden="1" customHeight="1" x14ac:dyDescent="0.25">
      <c r="A70" s="79" t="s">
        <v>204</v>
      </c>
      <c r="B70" s="80" t="s">
        <v>205</v>
      </c>
      <c r="C70" s="87">
        <f>'1.2.sz.mell.'!C70+'1.3.sz.mell.'!C70+'1.4.sz.mell.'!C70</f>
        <v>0</v>
      </c>
      <c r="D70" s="87">
        <f>'1.2.sz.mell.'!D70+'1.3.sz.mell.'!D70+'1.4.sz.mell.'!D70</f>
        <v>0</v>
      </c>
      <c r="E70" s="87">
        <f>'1.2.sz.mell.'!E70+'1.3.sz.mell.'!E70+'1.4.sz.mell.'!E70</f>
        <v>0</v>
      </c>
      <c r="F70" s="87">
        <f>'1.2.sz.mell.'!F70+'1.3.sz.mell.'!F70+'1.4.sz.mell.'!F70</f>
        <v>0</v>
      </c>
      <c r="G70" s="87">
        <f>'1.2.sz.mell.'!G70+'1.3.sz.mell.'!G70+'1.4.sz.mell.'!G70</f>
        <v>0</v>
      </c>
      <c r="H70" s="87">
        <f>'1.2.sz.mell.'!H70+'1.3.sz.mell.'!H70+'1.4.sz.mell.'!H70</f>
        <v>0</v>
      </c>
      <c r="I70" s="87">
        <f>'1.2.sz.mell.'!I70+'1.3.sz.mell.'!I70+'1.4.sz.mell.'!I70</f>
        <v>0</v>
      </c>
      <c r="J70" s="376"/>
      <c r="L70" s="109"/>
    </row>
    <row r="71" spans="1:12" s="75" customFormat="1" ht="12" hidden="1" customHeight="1" thickBot="1" x14ac:dyDescent="0.3">
      <c r="A71" s="82" t="s">
        <v>206</v>
      </c>
      <c r="B71" s="83" t="s">
        <v>207</v>
      </c>
      <c r="C71" s="87">
        <f>'1.2.sz.mell.'!C71+'1.3.sz.mell.'!C71+'1.4.sz.mell.'!C71</f>
        <v>0</v>
      </c>
      <c r="D71" s="87">
        <f>'1.2.sz.mell.'!D71+'1.3.sz.mell.'!D71+'1.4.sz.mell.'!D71</f>
        <v>0</v>
      </c>
      <c r="E71" s="87">
        <f>'1.2.sz.mell.'!E71+'1.3.sz.mell.'!E71+'1.4.sz.mell.'!E71</f>
        <v>0</v>
      </c>
      <c r="F71" s="87">
        <f>'1.2.sz.mell.'!F71+'1.3.sz.mell.'!F71+'1.4.sz.mell.'!F71</f>
        <v>0</v>
      </c>
      <c r="G71" s="87">
        <f>'1.2.sz.mell.'!G71+'1.3.sz.mell.'!G71+'1.4.sz.mell.'!G71</f>
        <v>0</v>
      </c>
      <c r="H71" s="87">
        <f>'1.2.sz.mell.'!H71+'1.3.sz.mell.'!H71+'1.4.sz.mell.'!H71</f>
        <v>0</v>
      </c>
      <c r="I71" s="87">
        <f>'1.2.sz.mell.'!I71+'1.3.sz.mell.'!I71+'1.4.sz.mell.'!I71</f>
        <v>0</v>
      </c>
      <c r="J71" s="376"/>
      <c r="L71" s="109"/>
    </row>
    <row r="72" spans="1:12" s="75" customFormat="1" ht="12" customHeight="1" thickBot="1" x14ac:dyDescent="0.3">
      <c r="A72" s="90" t="s">
        <v>208</v>
      </c>
      <c r="B72" s="84" t="s">
        <v>209</v>
      </c>
      <c r="C72" s="55">
        <f>SUM(C73:C76)</f>
        <v>0</v>
      </c>
      <c r="D72" s="55">
        <f t="shared" ref="D72:H72" si="35">SUM(D73:D76)</f>
        <v>0</v>
      </c>
      <c r="E72" s="55">
        <f t="shared" si="35"/>
        <v>0</v>
      </c>
      <c r="F72" s="55">
        <f t="shared" si="35"/>
        <v>0</v>
      </c>
      <c r="G72" s="55">
        <f t="shared" si="35"/>
        <v>0</v>
      </c>
      <c r="H72" s="55">
        <f t="shared" si="35"/>
        <v>0</v>
      </c>
      <c r="I72" s="55">
        <f t="shared" ref="I72" si="36">SUM(I73:I76)</f>
        <v>0</v>
      </c>
      <c r="J72" s="368">
        <f t="shared" ref="J72" si="37">SUM(J73:J76)</f>
        <v>0</v>
      </c>
      <c r="L72" s="109"/>
    </row>
    <row r="73" spans="1:12" s="75" customFormat="1" ht="12" hidden="1" customHeight="1" x14ac:dyDescent="0.25">
      <c r="A73" s="92" t="s">
        <v>210</v>
      </c>
      <c r="B73" s="77" t="s">
        <v>211</v>
      </c>
      <c r="C73" s="87">
        <f>'1.2.sz.mell.'!C73+'1.3.sz.mell.'!C73+'1.4.sz.mell.'!C73</f>
        <v>0</v>
      </c>
      <c r="D73" s="87">
        <f>'1.2.sz.mell.'!D73+'1.3.sz.mell.'!D73+'1.4.sz.mell.'!D73</f>
        <v>0</v>
      </c>
      <c r="E73" s="87">
        <f>'1.2.sz.mell.'!E73+'1.3.sz.mell.'!E73+'1.4.sz.mell.'!E73</f>
        <v>0</v>
      </c>
      <c r="F73" s="87">
        <f>'1.2.sz.mell.'!F73+'1.3.sz.mell.'!F73+'1.4.sz.mell.'!F73</f>
        <v>0</v>
      </c>
      <c r="G73" s="87">
        <f>'1.2.sz.mell.'!G73+'1.3.sz.mell.'!G73+'1.4.sz.mell.'!G73</f>
        <v>0</v>
      </c>
      <c r="H73" s="87">
        <f>'1.2.sz.mell.'!H73+'1.3.sz.mell.'!H73+'1.4.sz.mell.'!H73</f>
        <v>0</v>
      </c>
      <c r="I73" s="87">
        <f>'1.2.sz.mell.'!I73+'1.3.sz.mell.'!I73+'1.4.sz.mell.'!I73</f>
        <v>0</v>
      </c>
      <c r="J73" s="376"/>
      <c r="L73" s="109"/>
    </row>
    <row r="74" spans="1:12" s="75" customFormat="1" ht="12" hidden="1" customHeight="1" x14ac:dyDescent="0.25">
      <c r="A74" s="93" t="s">
        <v>212</v>
      </c>
      <c r="B74" s="80" t="s">
        <v>213</v>
      </c>
      <c r="C74" s="87">
        <f>'1.2.sz.mell.'!C74+'1.3.sz.mell.'!C74+'1.4.sz.mell.'!C74</f>
        <v>0</v>
      </c>
      <c r="D74" s="87">
        <f>'1.2.sz.mell.'!D74+'1.3.sz.mell.'!D74+'1.4.sz.mell.'!D74</f>
        <v>0</v>
      </c>
      <c r="E74" s="87">
        <f>'1.2.sz.mell.'!E74+'1.3.sz.mell.'!E74+'1.4.sz.mell.'!E74</f>
        <v>0</v>
      </c>
      <c r="F74" s="87">
        <f>'1.2.sz.mell.'!F74+'1.3.sz.mell.'!F74+'1.4.sz.mell.'!F74</f>
        <v>0</v>
      </c>
      <c r="G74" s="87">
        <f>'1.2.sz.mell.'!G74+'1.3.sz.mell.'!G74+'1.4.sz.mell.'!G74</f>
        <v>0</v>
      </c>
      <c r="H74" s="87">
        <f>'1.2.sz.mell.'!H74+'1.3.sz.mell.'!H74+'1.4.sz.mell.'!H74</f>
        <v>0</v>
      </c>
      <c r="I74" s="87">
        <f>'1.2.sz.mell.'!I74+'1.3.sz.mell.'!I74+'1.4.sz.mell.'!I74</f>
        <v>0</v>
      </c>
      <c r="J74" s="376"/>
      <c r="L74" s="109"/>
    </row>
    <row r="75" spans="1:12" s="75" customFormat="1" ht="12" hidden="1" customHeight="1" x14ac:dyDescent="0.25">
      <c r="A75" s="93" t="s">
        <v>214</v>
      </c>
      <c r="B75" s="80" t="s">
        <v>215</v>
      </c>
      <c r="C75" s="87">
        <f>'1.2.sz.mell.'!C75+'1.3.sz.mell.'!C75+'1.4.sz.mell.'!C75</f>
        <v>0</v>
      </c>
      <c r="D75" s="87">
        <f>'1.2.sz.mell.'!D75+'1.3.sz.mell.'!D75+'1.4.sz.mell.'!D75</f>
        <v>0</v>
      </c>
      <c r="E75" s="87">
        <f>'1.2.sz.mell.'!E75+'1.3.sz.mell.'!E75+'1.4.sz.mell.'!E75</f>
        <v>0</v>
      </c>
      <c r="F75" s="87">
        <f>'1.2.sz.mell.'!F75+'1.3.sz.mell.'!F75+'1.4.sz.mell.'!F75</f>
        <v>0</v>
      </c>
      <c r="G75" s="87">
        <f>'1.2.sz.mell.'!G75+'1.3.sz.mell.'!G75+'1.4.sz.mell.'!G75</f>
        <v>0</v>
      </c>
      <c r="H75" s="87">
        <f>'1.2.sz.mell.'!H75+'1.3.sz.mell.'!H75+'1.4.sz.mell.'!H75</f>
        <v>0</v>
      </c>
      <c r="I75" s="87">
        <f>'1.2.sz.mell.'!I75+'1.3.sz.mell.'!I75+'1.4.sz.mell.'!I75</f>
        <v>0</v>
      </c>
      <c r="J75" s="376"/>
      <c r="L75" s="109"/>
    </row>
    <row r="76" spans="1:12" s="75" customFormat="1" ht="12" hidden="1" customHeight="1" thickBot="1" x14ac:dyDescent="0.3">
      <c r="A76" s="94" t="s">
        <v>216</v>
      </c>
      <c r="B76" s="83" t="s">
        <v>217</v>
      </c>
      <c r="C76" s="87">
        <f>'1.2.sz.mell.'!C76+'1.3.sz.mell.'!C76+'1.4.sz.mell.'!C76</f>
        <v>0</v>
      </c>
      <c r="D76" s="87">
        <f>'1.2.sz.mell.'!D76+'1.3.sz.mell.'!D76+'1.4.sz.mell.'!D76</f>
        <v>0</v>
      </c>
      <c r="E76" s="87">
        <f>'1.2.sz.mell.'!E76+'1.3.sz.mell.'!E76+'1.4.sz.mell.'!E76</f>
        <v>0</v>
      </c>
      <c r="F76" s="87">
        <f>'1.2.sz.mell.'!F76+'1.3.sz.mell.'!F76+'1.4.sz.mell.'!F76</f>
        <v>0</v>
      </c>
      <c r="G76" s="87">
        <f>'1.2.sz.mell.'!G76+'1.3.sz.mell.'!G76+'1.4.sz.mell.'!G76</f>
        <v>0</v>
      </c>
      <c r="H76" s="87">
        <f>'1.2.sz.mell.'!H76+'1.3.sz.mell.'!H76+'1.4.sz.mell.'!H76</f>
        <v>0</v>
      </c>
      <c r="I76" s="87">
        <f>'1.2.sz.mell.'!I76+'1.3.sz.mell.'!I76+'1.4.sz.mell.'!I76</f>
        <v>0</v>
      </c>
      <c r="J76" s="376"/>
      <c r="L76" s="109"/>
    </row>
    <row r="77" spans="1:12" s="75" customFormat="1" ht="13.5" customHeight="1" thickBot="1" x14ac:dyDescent="0.3">
      <c r="A77" s="90" t="s">
        <v>218</v>
      </c>
      <c r="B77" s="84" t="s">
        <v>219</v>
      </c>
      <c r="C77" s="95"/>
      <c r="D77" s="95"/>
      <c r="E77" s="95"/>
      <c r="F77" s="95"/>
      <c r="G77" s="95"/>
      <c r="H77" s="95"/>
      <c r="I77" s="95"/>
      <c r="J77" s="379"/>
      <c r="L77" s="109"/>
    </row>
    <row r="78" spans="1:12" s="75" customFormat="1" ht="15.75" customHeight="1" thickBot="1" x14ac:dyDescent="0.3">
      <c r="A78" s="90" t="s">
        <v>220</v>
      </c>
      <c r="B78" s="96" t="s">
        <v>221</v>
      </c>
      <c r="C78" s="62">
        <f>+C56+C60+C65+C68+C72+C77</f>
        <v>24952227</v>
      </c>
      <c r="D78" s="62">
        <f t="shared" ref="D78:H78" si="38">+D56+D60+D65+D68+D72+D77</f>
        <v>24952227</v>
      </c>
      <c r="E78" s="62">
        <f t="shared" si="38"/>
        <v>0</v>
      </c>
      <c r="F78" s="62">
        <f t="shared" si="38"/>
        <v>24952227</v>
      </c>
      <c r="G78" s="62">
        <f t="shared" si="38"/>
        <v>0</v>
      </c>
      <c r="H78" s="62">
        <f t="shared" si="38"/>
        <v>24952227</v>
      </c>
      <c r="I78" s="62">
        <f t="shared" ref="I78" si="39">+I56+I60+I65+I68+I72+I77</f>
        <v>24952227</v>
      </c>
      <c r="J78" s="375">
        <f t="shared" ref="J78" si="40">+J56+J60+J65+J68+J72+J77</f>
        <v>100</v>
      </c>
      <c r="L78" s="109"/>
    </row>
    <row r="79" spans="1:12" s="75" customFormat="1" ht="16.5" customHeight="1" thickBot="1" x14ac:dyDescent="0.3">
      <c r="A79" s="97" t="s">
        <v>222</v>
      </c>
      <c r="B79" s="98" t="s">
        <v>223</v>
      </c>
      <c r="C79" s="62">
        <f>+C55+C78</f>
        <v>355852227</v>
      </c>
      <c r="D79" s="62">
        <f t="shared" ref="D79:H79" si="41">+D55+D78</f>
        <v>407973389</v>
      </c>
      <c r="E79" s="62">
        <f t="shared" si="41"/>
        <v>9835594</v>
      </c>
      <c r="F79" s="62">
        <f t="shared" si="41"/>
        <v>417808983</v>
      </c>
      <c r="G79" s="62">
        <f t="shared" si="41"/>
        <v>0</v>
      </c>
      <c r="H79" s="62">
        <f t="shared" si="41"/>
        <v>417808983</v>
      </c>
      <c r="I79" s="62">
        <f t="shared" ref="I79" si="42">+I55+I78</f>
        <v>416907419</v>
      </c>
      <c r="J79" s="375">
        <f t="shared" ref="J79" si="43">I79/F79*100</f>
        <v>99.78421622399631</v>
      </c>
      <c r="L79" s="109"/>
    </row>
    <row r="80" spans="1:12" s="75" customFormat="1" ht="16.5" customHeight="1" thickBot="1" x14ac:dyDescent="0.3">
      <c r="A80" s="99"/>
      <c r="B80" s="99"/>
      <c r="C80" s="100"/>
      <c r="D80" s="100"/>
      <c r="E80" s="100"/>
      <c r="F80" s="100"/>
      <c r="G80" s="100"/>
      <c r="H80" s="100"/>
      <c r="I80" s="125"/>
      <c r="J80" s="380"/>
      <c r="L80" s="109"/>
    </row>
    <row r="81" spans="1:12" ht="16.5" customHeight="1" thickBot="1" x14ac:dyDescent="0.35">
      <c r="A81" s="765" t="s">
        <v>224</v>
      </c>
      <c r="B81" s="765"/>
      <c r="C81" s="765"/>
      <c r="D81" s="201"/>
      <c r="E81" s="201"/>
      <c r="F81" s="201"/>
      <c r="G81" s="201"/>
      <c r="H81" s="201"/>
      <c r="I81" s="201"/>
      <c r="J81" s="370"/>
    </row>
    <row r="82" spans="1:12" ht="16.5" customHeight="1" thickBot="1" x14ac:dyDescent="0.35">
      <c r="A82" s="766" t="s">
        <v>225</v>
      </c>
      <c r="B82" s="766"/>
      <c r="C82" s="65"/>
      <c r="D82" s="65"/>
      <c r="E82" s="101"/>
      <c r="F82" s="101"/>
      <c r="G82" s="101"/>
      <c r="H82" s="101"/>
      <c r="I82" s="101"/>
      <c r="J82" s="371"/>
    </row>
    <row r="83" spans="1:12" ht="46.2" thickBot="1" x14ac:dyDescent="0.35">
      <c r="A83" s="66" t="s">
        <v>109</v>
      </c>
      <c r="B83" s="67" t="s">
        <v>226</v>
      </c>
      <c r="C83" s="68" t="s">
        <v>459</v>
      </c>
      <c r="D83" s="68" t="s">
        <v>467</v>
      </c>
      <c r="E83" s="68" t="s">
        <v>343</v>
      </c>
      <c r="F83" s="68" t="s">
        <v>344</v>
      </c>
      <c r="G83" s="68" t="s">
        <v>345</v>
      </c>
      <c r="H83" s="68" t="s">
        <v>344</v>
      </c>
      <c r="I83" s="68" t="s">
        <v>465</v>
      </c>
      <c r="J83" s="372" t="s">
        <v>466</v>
      </c>
    </row>
    <row r="84" spans="1:12" s="72" customFormat="1" ht="12" customHeight="1" thickBot="1" x14ac:dyDescent="0.25">
      <c r="A84" s="54">
        <v>1</v>
      </c>
      <c r="B84" s="102">
        <v>2</v>
      </c>
      <c r="C84" s="103">
        <v>3</v>
      </c>
      <c r="D84" s="103"/>
      <c r="E84" s="103">
        <v>3</v>
      </c>
      <c r="F84" s="103">
        <v>3</v>
      </c>
      <c r="G84" s="103">
        <v>3</v>
      </c>
      <c r="H84" s="103">
        <v>3</v>
      </c>
      <c r="I84" s="103">
        <v>3</v>
      </c>
      <c r="J84" s="381">
        <v>3</v>
      </c>
      <c r="L84" s="109"/>
    </row>
    <row r="85" spans="1:12" ht="12" customHeight="1" thickBot="1" x14ac:dyDescent="0.35">
      <c r="A85" s="104" t="s">
        <v>4</v>
      </c>
      <c r="B85" s="105" t="s">
        <v>227</v>
      </c>
      <c r="C85" s="106">
        <f>SUM(C86:C90)</f>
        <v>333117351</v>
      </c>
      <c r="D85" s="106">
        <f t="shared" ref="D85:H85" si="44">SUM(D86:D90)</f>
        <v>391011404</v>
      </c>
      <c r="E85" s="106">
        <f t="shared" si="44"/>
        <v>9835594</v>
      </c>
      <c r="F85" s="106">
        <f t="shared" si="44"/>
        <v>400846998</v>
      </c>
      <c r="G85" s="106">
        <f t="shared" si="44"/>
        <v>0</v>
      </c>
      <c r="H85" s="106">
        <f t="shared" si="44"/>
        <v>400846998</v>
      </c>
      <c r="I85" s="106">
        <f t="shared" ref="I85" si="45">SUM(I86:I90)</f>
        <v>396642154</v>
      </c>
      <c r="J85" s="364">
        <f t="shared" ref="J85:J123" si="46">I85/F85*100</f>
        <v>98.951010230591777</v>
      </c>
    </row>
    <row r="86" spans="1:12" ht="12" customHeight="1" thickBot="1" x14ac:dyDescent="0.35">
      <c r="A86" s="107" t="s">
        <v>5</v>
      </c>
      <c r="B86" s="108" t="s">
        <v>55</v>
      </c>
      <c r="C86" s="109">
        <f>'1.2.sz.mell.'!C86+'1.3.sz.mell.'!C86+'1.4.sz.mell.'!C86</f>
        <v>223536000</v>
      </c>
      <c r="D86" s="109">
        <f>'1.2.sz.mell.'!D86+'1.3.sz.mell.'!D86+'1.4.sz.mell.'!D86</f>
        <v>267034184</v>
      </c>
      <c r="E86" s="109">
        <f>'1.2.sz.mell.'!E86+'1.3.sz.mell.'!E86+'1.4.sz.mell.'!E86</f>
        <v>8460416</v>
      </c>
      <c r="F86" s="109">
        <f>'1.2.sz.mell.'!F86+'1.3.sz.mell.'!F86+'1.4.sz.mell.'!F86</f>
        <v>275494600</v>
      </c>
      <c r="G86" s="109">
        <f>'1.2.sz.mell.'!G86+'1.3.sz.mell.'!G86+'1.4.sz.mell.'!G86</f>
        <v>0</v>
      </c>
      <c r="H86" s="109">
        <f>'1.2.sz.mell.'!H86+'1.3.sz.mell.'!H86+'1.4.sz.mell.'!H86</f>
        <v>275494600</v>
      </c>
      <c r="I86" s="109">
        <f>'1.2.sz.mell.'!I86+'1.3.sz.mell.'!I86+'1.4.sz.mell.'!I86</f>
        <v>274572261</v>
      </c>
      <c r="J86" s="365">
        <f t="shared" si="46"/>
        <v>99.665206141971566</v>
      </c>
      <c r="L86" s="109">
        <v>274572261</v>
      </c>
    </row>
    <row r="87" spans="1:12" ht="12" customHeight="1" thickBot="1" x14ac:dyDescent="0.35">
      <c r="A87" s="79" t="s">
        <v>6</v>
      </c>
      <c r="B87" s="19" t="s">
        <v>56</v>
      </c>
      <c r="C87" s="81">
        <f>'1.2.sz.mell.'!C87+'1.3.sz.mell.'!C87+'1.4.sz.mell.'!C87</f>
        <v>30380000</v>
      </c>
      <c r="D87" s="81">
        <f>'1.2.sz.mell.'!D87+'1.3.sz.mell.'!D87+'1.4.sz.mell.'!D87</f>
        <v>39864269</v>
      </c>
      <c r="E87" s="81">
        <f>'1.2.sz.mell.'!E87+'1.3.sz.mell.'!E87+'1.4.sz.mell.'!E87</f>
        <v>1035178</v>
      </c>
      <c r="F87" s="81">
        <f>'1.2.sz.mell.'!F87+'1.3.sz.mell.'!F87+'1.4.sz.mell.'!F87</f>
        <v>40899447</v>
      </c>
      <c r="G87" s="81">
        <f>'1.2.sz.mell.'!G87+'1.3.sz.mell.'!G87+'1.4.sz.mell.'!G87</f>
        <v>0</v>
      </c>
      <c r="H87" s="81">
        <f>'1.2.sz.mell.'!H87+'1.3.sz.mell.'!H87+'1.4.sz.mell.'!H87</f>
        <v>40899447</v>
      </c>
      <c r="I87" s="81">
        <f>'1.2.sz.mell.'!I87+'1.3.sz.mell.'!I87+'1.4.sz.mell.'!I87</f>
        <v>39594499</v>
      </c>
      <c r="J87" s="366">
        <f t="shared" si="46"/>
        <v>96.809374953162575</v>
      </c>
      <c r="L87" s="109">
        <v>39594499</v>
      </c>
    </row>
    <row r="88" spans="1:12" ht="12" customHeight="1" thickBot="1" x14ac:dyDescent="0.35">
      <c r="A88" s="79" t="s">
        <v>7</v>
      </c>
      <c r="B88" s="19" t="s">
        <v>57</v>
      </c>
      <c r="C88" s="85">
        <f>'1.2.sz.mell.'!C88+'1.3.sz.mell.'!C88+'1.4.sz.mell.'!C88</f>
        <v>71685000</v>
      </c>
      <c r="D88" s="85">
        <f>'1.2.sz.mell.'!D88+'1.3.sz.mell.'!D88+'1.4.sz.mell.'!D88</f>
        <v>74590000</v>
      </c>
      <c r="E88" s="85">
        <f>'1.2.sz.mell.'!E88+'1.3.sz.mell.'!E88+'1.4.sz.mell.'!E88</f>
        <v>340000</v>
      </c>
      <c r="F88" s="85">
        <f>'1.2.sz.mell.'!F88+'1.3.sz.mell.'!F88+'1.4.sz.mell.'!F88</f>
        <v>74930000</v>
      </c>
      <c r="G88" s="85">
        <f>'1.2.sz.mell.'!G88+'1.3.sz.mell.'!G88+'1.4.sz.mell.'!G88</f>
        <v>0</v>
      </c>
      <c r="H88" s="85">
        <f>'1.2.sz.mell.'!H88+'1.3.sz.mell.'!H88+'1.4.sz.mell.'!H88</f>
        <v>74930000</v>
      </c>
      <c r="I88" s="85">
        <f>'1.2.sz.mell.'!I88+'1.3.sz.mell.'!I88+'1.4.sz.mell.'!I88</f>
        <v>73285704</v>
      </c>
      <c r="J88" s="367">
        <f t="shared" si="46"/>
        <v>97.805557186707588</v>
      </c>
      <c r="L88" s="109">
        <v>73285704</v>
      </c>
    </row>
    <row r="89" spans="1:12" ht="12" customHeight="1" thickBot="1" x14ac:dyDescent="0.35">
      <c r="A89" s="79" t="s">
        <v>8</v>
      </c>
      <c r="B89" s="110" t="s">
        <v>58</v>
      </c>
      <c r="C89" s="85">
        <f>'1.2.sz.mell.'!C89+'1.3.sz.mell.'!C89+'1.4.sz.mell.'!C89</f>
        <v>0</v>
      </c>
      <c r="D89" s="85">
        <f>'1.2.sz.mell.'!D89+'1.3.sz.mell.'!D89+'1.4.sz.mell.'!D89</f>
        <v>0</v>
      </c>
      <c r="E89" s="85">
        <f>'1.2.sz.mell.'!E89+'1.3.sz.mell.'!E89+'1.4.sz.mell.'!E89</f>
        <v>0</v>
      </c>
      <c r="F89" s="85">
        <f>'1.2.sz.mell.'!F89+'1.3.sz.mell.'!F89+'1.4.sz.mell.'!F89</f>
        <v>0</v>
      </c>
      <c r="G89" s="85">
        <f>'1.2.sz.mell.'!G89+'1.3.sz.mell.'!G89+'1.4.sz.mell.'!G89</f>
        <v>0</v>
      </c>
      <c r="H89" s="85">
        <f>'1.2.sz.mell.'!H89+'1.3.sz.mell.'!H89+'1.4.sz.mell.'!H89</f>
        <v>0</v>
      </c>
      <c r="I89" s="85">
        <f>'1.2.sz.mell.'!I89+'1.3.sz.mell.'!I89+'1.4.sz.mell.'!I89</f>
        <v>0</v>
      </c>
      <c r="J89" s="367"/>
    </row>
    <row r="90" spans="1:12" ht="12" customHeight="1" thickBot="1" x14ac:dyDescent="0.35">
      <c r="A90" s="79" t="s">
        <v>228</v>
      </c>
      <c r="B90" s="111" t="s">
        <v>59</v>
      </c>
      <c r="C90" s="85">
        <f>'1.2.sz.mell.'!C90+'1.3.sz.mell.'!C90+'1.4.sz.mell.'!C90</f>
        <v>7516351</v>
      </c>
      <c r="D90" s="85">
        <f>'1.2.sz.mell.'!D90+'1.3.sz.mell.'!D90+'1.4.sz.mell.'!D90</f>
        <v>9522951</v>
      </c>
      <c r="E90" s="85">
        <f>'1.2.sz.mell.'!E90+'1.3.sz.mell.'!E90+'1.4.sz.mell.'!E90</f>
        <v>0</v>
      </c>
      <c r="F90" s="85">
        <f>'1.2.sz.mell.'!F90+'1.3.sz.mell.'!F90+'1.4.sz.mell.'!F90</f>
        <v>9522951</v>
      </c>
      <c r="G90" s="85">
        <f>'1.2.sz.mell.'!G90+'1.3.sz.mell.'!G90+'1.4.sz.mell.'!G90</f>
        <v>0</v>
      </c>
      <c r="H90" s="85">
        <f>'1.2.sz.mell.'!H90+'1.3.sz.mell.'!H90+'1.4.sz.mell.'!H90</f>
        <v>9522951</v>
      </c>
      <c r="I90" s="85">
        <f>'1.2.sz.mell.'!I90+'1.3.sz.mell.'!I90+'1.4.sz.mell.'!I90</f>
        <v>9189690</v>
      </c>
      <c r="J90" s="367">
        <f t="shared" si="46"/>
        <v>96.500444032527312</v>
      </c>
      <c r="L90" s="109">
        <v>9189690</v>
      </c>
    </row>
    <row r="91" spans="1:12" ht="12" customHeight="1" thickBot="1" x14ac:dyDescent="0.35">
      <c r="A91" s="73" t="s">
        <v>10</v>
      </c>
      <c r="B91" s="113" t="s">
        <v>229</v>
      </c>
      <c r="C91" s="55">
        <f>+C92+C94+C96</f>
        <v>830000</v>
      </c>
      <c r="D91" s="55">
        <f t="shared" ref="D91:H91" si="47">+D92+D94+D96</f>
        <v>1848400</v>
      </c>
      <c r="E91" s="55">
        <f t="shared" si="47"/>
        <v>0</v>
      </c>
      <c r="F91" s="55">
        <f t="shared" si="47"/>
        <v>1848400</v>
      </c>
      <c r="G91" s="55">
        <f t="shared" si="47"/>
        <v>0</v>
      </c>
      <c r="H91" s="55">
        <f t="shared" si="47"/>
        <v>1848400</v>
      </c>
      <c r="I91" s="55">
        <f t="shared" ref="I91" si="48">+I92+I94+I96</f>
        <v>1697151</v>
      </c>
      <c r="J91" s="368">
        <f t="shared" si="46"/>
        <v>91.817301449902615</v>
      </c>
    </row>
    <row r="92" spans="1:12" ht="12" customHeight="1" thickBot="1" x14ac:dyDescent="0.35">
      <c r="A92" s="76" t="s">
        <v>12</v>
      </c>
      <c r="B92" s="19" t="s">
        <v>61</v>
      </c>
      <c r="C92" s="78">
        <f>'1.2.sz.mell.'!C92+'1.3.sz.mell.'!C92+'1.4.sz.mell.'!C92</f>
        <v>830000</v>
      </c>
      <c r="D92" s="78">
        <f>'1.2.sz.mell.'!D92+'1.3.sz.mell.'!D92+'1.4.sz.mell.'!D92</f>
        <v>1848400</v>
      </c>
      <c r="E92" s="78">
        <f>'1.2.sz.mell.'!E92+'1.3.sz.mell.'!E92+'1.4.sz.mell.'!E92</f>
        <v>0</v>
      </c>
      <c r="F92" s="78">
        <f>'1.2.sz.mell.'!F92+'1.3.sz.mell.'!F92+'1.4.sz.mell.'!F92</f>
        <v>1848400</v>
      </c>
      <c r="G92" s="78">
        <f>'1.2.sz.mell.'!G92+'1.3.sz.mell.'!G92+'1.4.sz.mell.'!G92</f>
        <v>0</v>
      </c>
      <c r="H92" s="78">
        <f>'1.2.sz.mell.'!H92+'1.3.sz.mell.'!H92+'1.4.sz.mell.'!H92</f>
        <v>1848400</v>
      </c>
      <c r="I92" s="78">
        <f>'1.2.sz.mell.'!I92+'1.3.sz.mell.'!I92+'1.4.sz.mell.'!I92</f>
        <v>1697151</v>
      </c>
      <c r="J92" s="374">
        <f t="shared" si="46"/>
        <v>91.817301449902615</v>
      </c>
      <c r="L92" s="109">
        <v>1697151</v>
      </c>
    </row>
    <row r="93" spans="1:12" ht="12" customHeight="1" thickBot="1" x14ac:dyDescent="0.35">
      <c r="A93" s="76" t="s">
        <v>14</v>
      </c>
      <c r="B93" s="114" t="s">
        <v>230</v>
      </c>
      <c r="C93" s="78">
        <f>'1.2.sz.mell.'!C93+'1.3.sz.mell.'!C93+'1.4.sz.mell.'!C93</f>
        <v>0</v>
      </c>
      <c r="D93" s="78">
        <f>'1.2.sz.mell.'!D93+'1.3.sz.mell.'!D93+'1.4.sz.mell.'!D93</f>
        <v>0</v>
      </c>
      <c r="E93" s="78">
        <f>'1.2.sz.mell.'!E93+'1.3.sz.mell.'!E93+'1.4.sz.mell.'!E93</f>
        <v>0</v>
      </c>
      <c r="F93" s="78">
        <f>'1.2.sz.mell.'!F93+'1.3.sz.mell.'!F93+'1.4.sz.mell.'!F93</f>
        <v>0</v>
      </c>
      <c r="G93" s="78">
        <f>'1.2.sz.mell.'!G93+'1.3.sz.mell.'!G93+'1.4.sz.mell.'!G93</f>
        <v>0</v>
      </c>
      <c r="H93" s="78">
        <f>'1.2.sz.mell.'!H93+'1.3.sz.mell.'!H93+'1.4.sz.mell.'!H93</f>
        <v>0</v>
      </c>
      <c r="I93" s="78">
        <f>'1.2.sz.mell.'!I93+'1.3.sz.mell.'!I93+'1.4.sz.mell.'!I93</f>
        <v>0</v>
      </c>
      <c r="J93" s="374"/>
    </row>
    <row r="94" spans="1:12" ht="12" customHeight="1" thickBot="1" x14ac:dyDescent="0.35">
      <c r="A94" s="76" t="s">
        <v>16</v>
      </c>
      <c r="B94" s="114" t="s">
        <v>62</v>
      </c>
      <c r="C94" s="81">
        <f>'1.2.sz.mell.'!C94+'1.3.sz.mell.'!C94+'1.4.sz.mell.'!C94</f>
        <v>0</v>
      </c>
      <c r="D94" s="81">
        <f>'1.2.sz.mell.'!D94+'1.3.sz.mell.'!D94+'1.4.sz.mell.'!D94</f>
        <v>0</v>
      </c>
      <c r="E94" s="81">
        <f>'1.2.sz.mell.'!E94+'1.3.sz.mell.'!E94+'1.4.sz.mell.'!E94</f>
        <v>0</v>
      </c>
      <c r="F94" s="81">
        <f>'1.2.sz.mell.'!F94+'1.3.sz.mell.'!F94+'1.4.sz.mell.'!F94</f>
        <v>0</v>
      </c>
      <c r="G94" s="81">
        <f>'1.2.sz.mell.'!G94+'1.3.sz.mell.'!G94+'1.4.sz.mell.'!G94</f>
        <v>0</v>
      </c>
      <c r="H94" s="81">
        <f>'1.2.sz.mell.'!H94+'1.3.sz.mell.'!H94+'1.4.sz.mell.'!H94</f>
        <v>0</v>
      </c>
      <c r="I94" s="81">
        <f>'1.2.sz.mell.'!I94+'1.3.sz.mell.'!I94+'1.4.sz.mell.'!I94</f>
        <v>0</v>
      </c>
      <c r="J94" s="366"/>
    </row>
    <row r="95" spans="1:12" ht="12" customHeight="1" thickBot="1" x14ac:dyDescent="0.35">
      <c r="A95" s="76" t="s">
        <v>18</v>
      </c>
      <c r="B95" s="114" t="s">
        <v>231</v>
      </c>
      <c r="C95" s="58">
        <f>'1.2.sz.mell.'!C95+'1.3.sz.mell.'!C95+'1.4.sz.mell.'!C95</f>
        <v>0</v>
      </c>
      <c r="D95" s="58">
        <f>'1.2.sz.mell.'!D95+'1.3.sz.mell.'!D95+'1.4.sz.mell.'!D95</f>
        <v>0</v>
      </c>
      <c r="E95" s="58">
        <f>'1.2.sz.mell.'!E95+'1.3.sz.mell.'!E95+'1.4.sz.mell.'!E95</f>
        <v>0</v>
      </c>
      <c r="F95" s="58">
        <f>'1.2.sz.mell.'!F95+'1.3.sz.mell.'!F95+'1.4.sz.mell.'!F95</f>
        <v>0</v>
      </c>
      <c r="G95" s="58">
        <f>'1.2.sz.mell.'!G95+'1.3.sz.mell.'!G95+'1.4.sz.mell.'!G95</f>
        <v>0</v>
      </c>
      <c r="H95" s="58">
        <f>'1.2.sz.mell.'!H95+'1.3.sz.mell.'!H95+'1.4.sz.mell.'!H95</f>
        <v>0</v>
      </c>
      <c r="I95" s="58">
        <f>'1.2.sz.mell.'!I95+'1.3.sz.mell.'!I95+'1.4.sz.mell.'!I95</f>
        <v>0</v>
      </c>
      <c r="J95" s="382"/>
    </row>
    <row r="96" spans="1:12" ht="12" customHeight="1" thickBot="1" x14ac:dyDescent="0.35">
      <c r="A96" s="76" t="s">
        <v>115</v>
      </c>
      <c r="B96" s="115" t="s">
        <v>232</v>
      </c>
      <c r="C96" s="58">
        <f>'1.2.sz.mell.'!C96+'1.3.sz.mell.'!C96+'1.4.sz.mell.'!C96</f>
        <v>0</v>
      </c>
      <c r="D96" s="58">
        <f>'1.2.sz.mell.'!D96+'1.3.sz.mell.'!D96+'1.4.sz.mell.'!D96</f>
        <v>0</v>
      </c>
      <c r="E96" s="58">
        <f>'1.2.sz.mell.'!E96+'1.3.sz.mell.'!E96+'1.4.sz.mell.'!E96</f>
        <v>0</v>
      </c>
      <c r="F96" s="58">
        <f>'1.2.sz.mell.'!F96+'1.3.sz.mell.'!F96+'1.4.sz.mell.'!F96</f>
        <v>0</v>
      </c>
      <c r="G96" s="58">
        <f>'1.2.sz.mell.'!G96+'1.3.sz.mell.'!G96+'1.4.sz.mell.'!G96</f>
        <v>0</v>
      </c>
      <c r="H96" s="58">
        <f>'1.2.sz.mell.'!H96+'1.3.sz.mell.'!H96+'1.4.sz.mell.'!H96</f>
        <v>0</v>
      </c>
      <c r="I96" s="58">
        <f>'1.2.sz.mell.'!I96+'1.3.sz.mell.'!I96+'1.4.sz.mell.'!I96</f>
        <v>0</v>
      </c>
      <c r="J96" s="382"/>
    </row>
    <row r="97" spans="1:10" ht="12" customHeight="1" thickBot="1" x14ac:dyDescent="0.35">
      <c r="A97" s="73" t="s">
        <v>20</v>
      </c>
      <c r="B97" s="24" t="s">
        <v>233</v>
      </c>
      <c r="C97" s="55">
        <f>+C98+C99</f>
        <v>21904876</v>
      </c>
      <c r="D97" s="55">
        <f t="shared" ref="D97:H97" si="49">+D98+D99</f>
        <v>15113585</v>
      </c>
      <c r="E97" s="55">
        <f t="shared" si="49"/>
        <v>0</v>
      </c>
      <c r="F97" s="55">
        <f t="shared" si="49"/>
        <v>15113585</v>
      </c>
      <c r="G97" s="55">
        <f t="shared" si="49"/>
        <v>0</v>
      </c>
      <c r="H97" s="55">
        <f t="shared" si="49"/>
        <v>15113585</v>
      </c>
      <c r="I97" s="55">
        <f t="shared" ref="I97" si="50">+I98+I99</f>
        <v>0</v>
      </c>
      <c r="J97" s="368">
        <f t="shared" si="46"/>
        <v>0</v>
      </c>
    </row>
    <row r="98" spans="1:10" ht="12" customHeight="1" thickBot="1" x14ac:dyDescent="0.35">
      <c r="A98" s="76" t="s">
        <v>120</v>
      </c>
      <c r="B98" s="22" t="s">
        <v>234</v>
      </c>
      <c r="C98" s="78">
        <f>'1.2.sz.mell.'!C98+'1.3.sz.mell.'!C98+'1.4.sz.mell.'!C98</f>
        <v>21904876</v>
      </c>
      <c r="D98" s="78">
        <f>'1.2.sz.mell.'!D98+'1.3.sz.mell.'!D98+'1.4.sz.mell.'!D98</f>
        <v>15113585</v>
      </c>
      <c r="E98" s="78">
        <f>'1.2.sz.mell.'!E98+'1.3.sz.mell.'!E98+'1.4.sz.mell.'!E98</f>
        <v>0</v>
      </c>
      <c r="F98" s="78">
        <f>'1.2.sz.mell.'!F98+'1.3.sz.mell.'!F98+'1.4.sz.mell.'!F98</f>
        <v>15113585</v>
      </c>
      <c r="G98" s="78">
        <f>'1.2.sz.mell.'!G98+'1.3.sz.mell.'!G98+'1.4.sz.mell.'!G98</f>
        <v>0</v>
      </c>
      <c r="H98" s="78">
        <f>'1.2.sz.mell.'!H98+'1.3.sz.mell.'!H98+'1.4.sz.mell.'!H98</f>
        <v>15113585</v>
      </c>
      <c r="I98" s="78">
        <f>'1.2.sz.mell.'!I98+'1.3.sz.mell.'!I98+'1.4.sz.mell.'!I98</f>
        <v>0</v>
      </c>
      <c r="J98" s="374">
        <f t="shared" si="46"/>
        <v>0</v>
      </c>
    </row>
    <row r="99" spans="1:10" ht="12" customHeight="1" thickBot="1" x14ac:dyDescent="0.35">
      <c r="A99" s="82" t="s">
        <v>122</v>
      </c>
      <c r="B99" s="114" t="s">
        <v>235</v>
      </c>
      <c r="C99" s="85">
        <f>'1.2.sz.mell.'!C99+'1.3.sz.mell.'!C99+'1.4.sz.mell.'!C99</f>
        <v>0</v>
      </c>
      <c r="D99" s="85">
        <f>'1.2.sz.mell.'!D99+'1.3.sz.mell.'!D99+'1.4.sz.mell.'!D99</f>
        <v>0</v>
      </c>
      <c r="E99" s="85">
        <f>'1.2.sz.mell.'!E99+'1.3.sz.mell.'!E99+'1.4.sz.mell.'!E99</f>
        <v>0</v>
      </c>
      <c r="F99" s="85">
        <f>'1.2.sz.mell.'!F99+'1.3.sz.mell.'!F99+'1.4.sz.mell.'!F99</f>
        <v>0</v>
      </c>
      <c r="G99" s="85">
        <f>'1.2.sz.mell.'!G99+'1.3.sz.mell.'!G99+'1.4.sz.mell.'!G99</f>
        <v>0</v>
      </c>
      <c r="H99" s="85">
        <f>'1.2.sz.mell.'!H99+'1.3.sz.mell.'!H99+'1.4.sz.mell.'!H99</f>
        <v>0</v>
      </c>
      <c r="I99" s="85">
        <f>'1.2.sz.mell.'!I99+'1.3.sz.mell.'!I99+'1.4.sz.mell.'!I99</f>
        <v>0</v>
      </c>
      <c r="J99" s="367"/>
    </row>
    <row r="100" spans="1:10" ht="12" customHeight="1" thickBot="1" x14ac:dyDescent="0.35">
      <c r="A100" s="73" t="s">
        <v>22</v>
      </c>
      <c r="B100" s="24" t="s">
        <v>103</v>
      </c>
      <c r="C100" s="55">
        <f>+C85+C91+C97</f>
        <v>355852227</v>
      </c>
      <c r="D100" s="55">
        <f t="shared" ref="D100:H100" si="51">+D85+D91+D97</f>
        <v>407973389</v>
      </c>
      <c r="E100" s="55">
        <f t="shared" si="51"/>
        <v>9835594</v>
      </c>
      <c r="F100" s="55">
        <f t="shared" si="51"/>
        <v>417808983</v>
      </c>
      <c r="G100" s="55">
        <f t="shared" si="51"/>
        <v>0</v>
      </c>
      <c r="H100" s="55">
        <f t="shared" si="51"/>
        <v>417808983</v>
      </c>
      <c r="I100" s="55">
        <f t="shared" ref="I100" si="52">+I85+I91+I97</f>
        <v>398339305</v>
      </c>
      <c r="J100" s="368">
        <f t="shared" si="46"/>
        <v>95.340052801114609</v>
      </c>
    </row>
    <row r="101" spans="1:10" ht="12" customHeight="1" thickBot="1" x14ac:dyDescent="0.35">
      <c r="A101" s="73" t="s">
        <v>29</v>
      </c>
      <c r="B101" s="24" t="s">
        <v>71</v>
      </c>
      <c r="C101" s="55">
        <f>+C102+C103+C104</f>
        <v>0</v>
      </c>
      <c r="D101" s="55">
        <f t="shared" ref="D101:H101" si="53">+D102+D103+D104</f>
        <v>0</v>
      </c>
      <c r="E101" s="55">
        <f t="shared" si="53"/>
        <v>0</v>
      </c>
      <c r="F101" s="55">
        <f t="shared" si="53"/>
        <v>0</v>
      </c>
      <c r="G101" s="55">
        <f t="shared" si="53"/>
        <v>0</v>
      </c>
      <c r="H101" s="55">
        <f t="shared" si="53"/>
        <v>0</v>
      </c>
      <c r="I101" s="55">
        <f t="shared" ref="I101" si="54">+I102+I103+I104</f>
        <v>0</v>
      </c>
      <c r="J101" s="368"/>
    </row>
    <row r="102" spans="1:10" ht="12" customHeight="1" thickBot="1" x14ac:dyDescent="0.35">
      <c r="A102" s="76" t="s">
        <v>31</v>
      </c>
      <c r="B102" s="22" t="s">
        <v>72</v>
      </c>
      <c r="C102" s="58">
        <f>'1.2.sz.mell.'!C102+'1.3.sz.mell.'!C102+'1.4.sz.mell.'!C102</f>
        <v>0</v>
      </c>
      <c r="D102" s="58">
        <f>'1.2.sz.mell.'!D102+'1.3.sz.mell.'!D102+'1.4.sz.mell.'!D102</f>
        <v>0</v>
      </c>
      <c r="E102" s="58">
        <f>'1.2.sz.mell.'!E102+'1.3.sz.mell.'!E102+'1.4.sz.mell.'!E102</f>
        <v>0</v>
      </c>
      <c r="F102" s="58">
        <f>'1.2.sz.mell.'!F102+'1.3.sz.mell.'!F102+'1.4.sz.mell.'!F102</f>
        <v>0</v>
      </c>
      <c r="G102" s="58">
        <f>'1.2.sz.mell.'!G102+'1.3.sz.mell.'!G102+'1.4.sz.mell.'!G102</f>
        <v>0</v>
      </c>
      <c r="H102" s="58">
        <f>'1.2.sz.mell.'!H102+'1.3.sz.mell.'!H102+'1.4.sz.mell.'!H102</f>
        <v>0</v>
      </c>
      <c r="I102" s="58">
        <f>'1.2.sz.mell.'!I102+'1.3.sz.mell.'!I102+'1.4.sz.mell.'!I102</f>
        <v>0</v>
      </c>
      <c r="J102" s="382"/>
    </row>
    <row r="103" spans="1:10" ht="12" customHeight="1" thickBot="1" x14ac:dyDescent="0.35">
      <c r="A103" s="76" t="s">
        <v>33</v>
      </c>
      <c r="B103" s="22" t="s">
        <v>73</v>
      </c>
      <c r="C103" s="58">
        <f>'1.2.sz.mell.'!C103+'1.3.sz.mell.'!C103+'1.4.sz.mell.'!C103</f>
        <v>0</v>
      </c>
      <c r="D103" s="58">
        <f>'1.2.sz.mell.'!D103+'1.3.sz.mell.'!D103+'1.4.sz.mell.'!D103</f>
        <v>0</v>
      </c>
      <c r="E103" s="58">
        <f>'1.2.sz.mell.'!E103+'1.3.sz.mell.'!E103+'1.4.sz.mell.'!E103</f>
        <v>0</v>
      </c>
      <c r="F103" s="58">
        <f>'1.2.sz.mell.'!F103+'1.3.sz.mell.'!F103+'1.4.sz.mell.'!F103</f>
        <v>0</v>
      </c>
      <c r="G103" s="58">
        <f>'1.2.sz.mell.'!G103+'1.3.sz.mell.'!G103+'1.4.sz.mell.'!G103</f>
        <v>0</v>
      </c>
      <c r="H103" s="58">
        <f>'1.2.sz.mell.'!H103+'1.3.sz.mell.'!H103+'1.4.sz.mell.'!H103</f>
        <v>0</v>
      </c>
      <c r="I103" s="58">
        <f>'1.2.sz.mell.'!I103+'1.3.sz.mell.'!I103+'1.4.sz.mell.'!I103</f>
        <v>0</v>
      </c>
      <c r="J103" s="382"/>
    </row>
    <row r="104" spans="1:10" ht="12" customHeight="1" thickBot="1" x14ac:dyDescent="0.35">
      <c r="A104" s="112" t="s">
        <v>35</v>
      </c>
      <c r="B104" s="61" t="s">
        <v>74</v>
      </c>
      <c r="C104" s="58">
        <f>'1.2.sz.mell.'!C104+'1.3.sz.mell.'!C104+'1.4.sz.mell.'!C104</f>
        <v>0</v>
      </c>
      <c r="D104" s="58">
        <f>'1.2.sz.mell.'!D104+'1.3.sz.mell.'!D104+'1.4.sz.mell.'!D104</f>
        <v>0</v>
      </c>
      <c r="E104" s="58">
        <f>'1.2.sz.mell.'!E104+'1.3.sz.mell.'!E104+'1.4.sz.mell.'!E104</f>
        <v>0</v>
      </c>
      <c r="F104" s="58">
        <f>'1.2.sz.mell.'!F104+'1.3.sz.mell.'!F104+'1.4.sz.mell.'!F104</f>
        <v>0</v>
      </c>
      <c r="G104" s="58">
        <f>'1.2.sz.mell.'!G104+'1.3.sz.mell.'!G104+'1.4.sz.mell.'!G104</f>
        <v>0</v>
      </c>
      <c r="H104" s="58">
        <f>'1.2.sz.mell.'!H104+'1.3.sz.mell.'!H104+'1.4.sz.mell.'!H104</f>
        <v>0</v>
      </c>
      <c r="I104" s="58">
        <f>'1.2.sz.mell.'!I104+'1.3.sz.mell.'!I104+'1.4.sz.mell.'!I104</f>
        <v>0</v>
      </c>
      <c r="J104" s="382"/>
    </row>
    <row r="105" spans="1:10" ht="12" customHeight="1" thickBot="1" x14ac:dyDescent="0.35">
      <c r="A105" s="73" t="s">
        <v>37</v>
      </c>
      <c r="B105" s="24" t="s">
        <v>75</v>
      </c>
      <c r="C105" s="55">
        <f>+C106+C107+C108+C109</f>
        <v>0</v>
      </c>
      <c r="D105" s="55">
        <f t="shared" ref="D105:H105" si="55">+D106+D107+D108+D109</f>
        <v>0</v>
      </c>
      <c r="E105" s="55">
        <f t="shared" si="55"/>
        <v>0</v>
      </c>
      <c r="F105" s="55">
        <f t="shared" si="55"/>
        <v>0</v>
      </c>
      <c r="G105" s="55">
        <f t="shared" si="55"/>
        <v>0</v>
      </c>
      <c r="H105" s="55">
        <f t="shared" si="55"/>
        <v>0</v>
      </c>
      <c r="I105" s="55">
        <f t="shared" ref="I105" si="56">+I106+I107+I108+I109</f>
        <v>0</v>
      </c>
      <c r="J105" s="368"/>
    </row>
    <row r="106" spans="1:10" ht="12" customHeight="1" thickBot="1" x14ac:dyDescent="0.35">
      <c r="A106" s="76" t="s">
        <v>76</v>
      </c>
      <c r="B106" s="22" t="s">
        <v>77</v>
      </c>
      <c r="C106" s="58">
        <f>'1.2.sz.mell.'!C106+'1.3.sz.mell.'!C106+'1.4.sz.mell.'!C106</f>
        <v>0</v>
      </c>
      <c r="D106" s="58">
        <f>'1.2.sz.mell.'!D106+'1.3.sz.mell.'!D106+'1.4.sz.mell.'!D106</f>
        <v>0</v>
      </c>
      <c r="E106" s="58">
        <f>'1.2.sz.mell.'!E106+'1.3.sz.mell.'!E106+'1.4.sz.mell.'!E106</f>
        <v>0</v>
      </c>
      <c r="F106" s="58">
        <f>'1.2.sz.mell.'!F106+'1.3.sz.mell.'!F106+'1.4.sz.mell.'!F106</f>
        <v>0</v>
      </c>
      <c r="G106" s="58">
        <f>'1.2.sz.mell.'!G106+'1.3.sz.mell.'!G106+'1.4.sz.mell.'!G106</f>
        <v>0</v>
      </c>
      <c r="H106" s="58">
        <f>'1.2.sz.mell.'!H106+'1.3.sz.mell.'!H106+'1.4.sz.mell.'!H106</f>
        <v>0</v>
      </c>
      <c r="I106" s="58">
        <f>'1.2.sz.mell.'!I106+'1.3.sz.mell.'!I106+'1.4.sz.mell.'!I106</f>
        <v>0</v>
      </c>
      <c r="J106" s="382"/>
    </row>
    <row r="107" spans="1:10" ht="12" customHeight="1" thickBot="1" x14ac:dyDescent="0.35">
      <c r="A107" s="76" t="s">
        <v>78</v>
      </c>
      <c r="B107" s="22" t="s">
        <v>79</v>
      </c>
      <c r="C107" s="58">
        <f>'1.2.sz.mell.'!C107+'1.3.sz.mell.'!C107+'1.4.sz.mell.'!C107</f>
        <v>0</v>
      </c>
      <c r="D107" s="58">
        <f>'1.2.sz.mell.'!D107+'1.3.sz.mell.'!D107+'1.4.sz.mell.'!D107</f>
        <v>0</v>
      </c>
      <c r="E107" s="58">
        <f>'1.2.sz.mell.'!E107+'1.3.sz.mell.'!E107+'1.4.sz.mell.'!E107</f>
        <v>0</v>
      </c>
      <c r="F107" s="58">
        <f>'1.2.sz.mell.'!F107+'1.3.sz.mell.'!F107+'1.4.sz.mell.'!F107</f>
        <v>0</v>
      </c>
      <c r="G107" s="58">
        <f>'1.2.sz.mell.'!G107+'1.3.sz.mell.'!G107+'1.4.sz.mell.'!G107</f>
        <v>0</v>
      </c>
      <c r="H107" s="58">
        <f>'1.2.sz.mell.'!H107+'1.3.sz.mell.'!H107+'1.4.sz.mell.'!H107</f>
        <v>0</v>
      </c>
      <c r="I107" s="58">
        <f>'1.2.sz.mell.'!I107+'1.3.sz.mell.'!I107+'1.4.sz.mell.'!I107</f>
        <v>0</v>
      </c>
      <c r="J107" s="382"/>
    </row>
    <row r="108" spans="1:10" ht="12" customHeight="1" thickBot="1" x14ac:dyDescent="0.35">
      <c r="A108" s="76" t="s">
        <v>80</v>
      </c>
      <c r="B108" s="22" t="s">
        <v>81</v>
      </c>
      <c r="C108" s="58">
        <f>'1.2.sz.mell.'!C108+'1.3.sz.mell.'!C108+'1.4.sz.mell.'!C108</f>
        <v>0</v>
      </c>
      <c r="D108" s="58">
        <f>'1.2.sz.mell.'!D108+'1.3.sz.mell.'!D108+'1.4.sz.mell.'!D108</f>
        <v>0</v>
      </c>
      <c r="E108" s="58">
        <f>'1.2.sz.mell.'!E108+'1.3.sz.mell.'!E108+'1.4.sz.mell.'!E108</f>
        <v>0</v>
      </c>
      <c r="F108" s="58">
        <f>'1.2.sz.mell.'!F108+'1.3.sz.mell.'!F108+'1.4.sz.mell.'!F108</f>
        <v>0</v>
      </c>
      <c r="G108" s="58">
        <f>'1.2.sz.mell.'!G108+'1.3.sz.mell.'!G108+'1.4.sz.mell.'!G108</f>
        <v>0</v>
      </c>
      <c r="H108" s="58">
        <f>'1.2.sz.mell.'!H108+'1.3.sz.mell.'!H108+'1.4.sz.mell.'!H108</f>
        <v>0</v>
      </c>
      <c r="I108" s="58">
        <f>'1.2.sz.mell.'!I108+'1.3.sz.mell.'!I108+'1.4.sz.mell.'!I108</f>
        <v>0</v>
      </c>
      <c r="J108" s="382"/>
    </row>
    <row r="109" spans="1:10" ht="12" customHeight="1" thickBot="1" x14ac:dyDescent="0.35">
      <c r="A109" s="112" t="s">
        <v>82</v>
      </c>
      <c r="B109" s="61" t="s">
        <v>83</v>
      </c>
      <c r="C109" s="58">
        <f>'1.2.sz.mell.'!C109+'1.3.sz.mell.'!C109+'1.4.sz.mell.'!C109</f>
        <v>0</v>
      </c>
      <c r="D109" s="58">
        <f>'1.2.sz.mell.'!D109+'1.3.sz.mell.'!D109+'1.4.sz.mell.'!D109</f>
        <v>0</v>
      </c>
      <c r="E109" s="58">
        <f>'1.2.sz.mell.'!E109+'1.3.sz.mell.'!E109+'1.4.sz.mell.'!E109</f>
        <v>0</v>
      </c>
      <c r="F109" s="58">
        <f>'1.2.sz.mell.'!F109+'1.3.sz.mell.'!F109+'1.4.sz.mell.'!F109</f>
        <v>0</v>
      </c>
      <c r="G109" s="58">
        <f>'1.2.sz.mell.'!G109+'1.3.sz.mell.'!G109+'1.4.sz.mell.'!G109</f>
        <v>0</v>
      </c>
      <c r="H109" s="58">
        <f>'1.2.sz.mell.'!H109+'1.3.sz.mell.'!H109+'1.4.sz.mell.'!H109</f>
        <v>0</v>
      </c>
      <c r="I109" s="58">
        <f>'1.2.sz.mell.'!I109+'1.3.sz.mell.'!I109+'1.4.sz.mell.'!I109</f>
        <v>0</v>
      </c>
      <c r="J109" s="382"/>
    </row>
    <row r="110" spans="1:10" ht="12" customHeight="1" thickBot="1" x14ac:dyDescent="0.35">
      <c r="A110" s="73" t="s">
        <v>39</v>
      </c>
      <c r="B110" s="24" t="s">
        <v>84</v>
      </c>
      <c r="C110" s="62">
        <f>+C111+C112+C114+C115</f>
        <v>0</v>
      </c>
      <c r="D110" s="62">
        <f t="shared" ref="D110:H110" si="57">+D111+D112+D114+D115</f>
        <v>0</v>
      </c>
      <c r="E110" s="62">
        <f t="shared" si="57"/>
        <v>0</v>
      </c>
      <c r="F110" s="62">
        <f t="shared" si="57"/>
        <v>0</v>
      </c>
      <c r="G110" s="62">
        <f t="shared" si="57"/>
        <v>0</v>
      </c>
      <c r="H110" s="62">
        <f t="shared" si="57"/>
        <v>0</v>
      </c>
      <c r="I110" s="62">
        <f t="shared" ref="I110" si="58">+I111+I112+I114+I115</f>
        <v>0</v>
      </c>
      <c r="J110" s="375"/>
    </row>
    <row r="111" spans="1:10" ht="12" customHeight="1" thickBot="1" x14ac:dyDescent="0.35">
      <c r="A111" s="76" t="s">
        <v>85</v>
      </c>
      <c r="B111" s="22" t="s">
        <v>86</v>
      </c>
      <c r="C111" s="58">
        <f>'1.2.sz.mell.'!C111+'1.3.sz.mell.'!C111+'1.4.sz.mell.'!C111</f>
        <v>0</v>
      </c>
      <c r="D111" s="58">
        <f>'1.2.sz.mell.'!D111+'1.3.sz.mell.'!D111+'1.4.sz.mell.'!D111</f>
        <v>0</v>
      </c>
      <c r="E111" s="58">
        <f>'1.2.sz.mell.'!E111+'1.3.sz.mell.'!E111+'1.4.sz.mell.'!E111</f>
        <v>0</v>
      </c>
      <c r="F111" s="58">
        <f>'1.2.sz.mell.'!F111+'1.3.sz.mell.'!F111+'1.4.sz.mell.'!F111</f>
        <v>0</v>
      </c>
      <c r="G111" s="58">
        <f>'1.2.sz.mell.'!G111+'1.3.sz.mell.'!G111+'1.4.sz.mell.'!G111</f>
        <v>0</v>
      </c>
      <c r="H111" s="58">
        <f>'1.2.sz.mell.'!H111+'1.3.sz.mell.'!H111+'1.4.sz.mell.'!H111</f>
        <v>0</v>
      </c>
      <c r="I111" s="58">
        <f>'1.2.sz.mell.'!I111+'1.3.sz.mell.'!I111+'1.4.sz.mell.'!I111</f>
        <v>0</v>
      </c>
      <c r="J111" s="382"/>
    </row>
    <row r="112" spans="1:10" ht="12" customHeight="1" thickBot="1" x14ac:dyDescent="0.35">
      <c r="A112" s="76" t="s">
        <v>87</v>
      </c>
      <c r="B112" s="22" t="s">
        <v>88</v>
      </c>
      <c r="C112" s="58">
        <f>'1.2.sz.mell.'!C112+'1.3.sz.mell.'!C112+'1.4.sz.mell.'!C112</f>
        <v>0</v>
      </c>
      <c r="D112" s="58">
        <f>'1.2.sz.mell.'!D112+'1.3.sz.mell.'!D112+'1.4.sz.mell.'!D112</f>
        <v>0</v>
      </c>
      <c r="E112" s="58">
        <f>'1.2.sz.mell.'!E112+'1.3.sz.mell.'!E112+'1.4.sz.mell.'!E112</f>
        <v>0</v>
      </c>
      <c r="F112" s="58">
        <f>'1.2.sz.mell.'!F112+'1.3.sz.mell.'!F112+'1.4.sz.mell.'!F112</f>
        <v>0</v>
      </c>
      <c r="G112" s="58">
        <f>'1.2.sz.mell.'!G112+'1.3.sz.mell.'!G112+'1.4.sz.mell.'!G112</f>
        <v>0</v>
      </c>
      <c r="H112" s="58">
        <f>'1.2.sz.mell.'!H112+'1.3.sz.mell.'!H112+'1.4.sz.mell.'!H112</f>
        <v>0</v>
      </c>
      <c r="I112" s="58">
        <f>'1.2.sz.mell.'!I112+'1.3.sz.mell.'!I112+'1.4.sz.mell.'!I112</f>
        <v>0</v>
      </c>
      <c r="J112" s="382"/>
    </row>
    <row r="113" spans="1:14" ht="12" customHeight="1" thickBot="1" x14ac:dyDescent="0.35">
      <c r="A113" s="76" t="s">
        <v>89</v>
      </c>
      <c r="B113" s="22" t="s">
        <v>105</v>
      </c>
      <c r="C113" s="58"/>
      <c r="D113" s="58"/>
      <c r="E113" s="58"/>
      <c r="F113" s="58"/>
      <c r="G113" s="58"/>
      <c r="H113" s="58"/>
      <c r="I113" s="58"/>
      <c r="J113" s="382"/>
    </row>
    <row r="114" spans="1:14" ht="12" customHeight="1" thickBot="1" x14ac:dyDescent="0.35">
      <c r="A114" s="76" t="s">
        <v>91</v>
      </c>
      <c r="B114" s="22" t="s">
        <v>90</v>
      </c>
      <c r="C114" s="58">
        <f>'1.2.sz.mell.'!C114+'1.3.sz.mell.'!C114+'1.4.sz.mell.'!C114</f>
        <v>0</v>
      </c>
      <c r="D114" s="58">
        <f>'1.2.sz.mell.'!D114+'1.3.sz.mell.'!D114+'1.4.sz.mell.'!D114</f>
        <v>0</v>
      </c>
      <c r="E114" s="58">
        <f>'1.2.sz.mell.'!E114+'1.3.sz.mell.'!E114+'1.4.sz.mell.'!E114</f>
        <v>0</v>
      </c>
      <c r="F114" s="58">
        <f>'1.2.sz.mell.'!F114+'1.3.sz.mell.'!F114+'1.4.sz.mell.'!F114</f>
        <v>0</v>
      </c>
      <c r="G114" s="58">
        <f>'1.2.sz.mell.'!G114+'1.3.sz.mell.'!G114+'1.4.sz.mell.'!G114</f>
        <v>0</v>
      </c>
      <c r="H114" s="58">
        <f>'1.2.sz.mell.'!H114+'1.3.sz.mell.'!H114+'1.4.sz.mell.'!H114</f>
        <v>0</v>
      </c>
      <c r="I114" s="58">
        <f>'1.2.sz.mell.'!I114+'1.3.sz.mell.'!I114+'1.4.sz.mell.'!I114</f>
        <v>0</v>
      </c>
      <c r="J114" s="382"/>
    </row>
    <row r="115" spans="1:14" ht="12" customHeight="1" thickBot="1" x14ac:dyDescent="0.35">
      <c r="A115" s="112" t="s">
        <v>104</v>
      </c>
      <c r="B115" s="61" t="s">
        <v>92</v>
      </c>
      <c r="C115" s="58">
        <f>'1.2.sz.mell.'!C115+'1.3.sz.mell.'!C115+'1.4.sz.mell.'!C115</f>
        <v>0</v>
      </c>
      <c r="D115" s="58">
        <f>'1.2.sz.mell.'!D115+'1.3.sz.mell.'!D115+'1.4.sz.mell.'!D115</f>
        <v>0</v>
      </c>
      <c r="E115" s="58">
        <f>'1.2.sz.mell.'!E115+'1.3.sz.mell.'!E115+'1.4.sz.mell.'!E115</f>
        <v>0</v>
      </c>
      <c r="F115" s="58">
        <f>'1.2.sz.mell.'!F115+'1.3.sz.mell.'!F115+'1.4.sz.mell.'!F115</f>
        <v>0</v>
      </c>
      <c r="G115" s="58">
        <f>'1.2.sz.mell.'!G115+'1.3.sz.mell.'!G115+'1.4.sz.mell.'!G115</f>
        <v>0</v>
      </c>
      <c r="H115" s="58">
        <f>'1.2.sz.mell.'!H115+'1.3.sz.mell.'!H115+'1.4.sz.mell.'!H115</f>
        <v>0</v>
      </c>
      <c r="I115" s="58">
        <f>'1.2.sz.mell.'!I115+'1.3.sz.mell.'!I115+'1.4.sz.mell.'!I115</f>
        <v>0</v>
      </c>
      <c r="J115" s="382"/>
    </row>
    <row r="116" spans="1:14" ht="12" customHeight="1" thickBot="1" x14ac:dyDescent="0.35">
      <c r="A116" s="73" t="s">
        <v>41</v>
      </c>
      <c r="B116" s="24" t="s">
        <v>93</v>
      </c>
      <c r="C116" s="116">
        <f>+C117+C118+C119+C120</f>
        <v>0</v>
      </c>
      <c r="D116" s="116">
        <f t="shared" ref="D116:H116" si="59">+D117+D118+D119+D120</f>
        <v>0</v>
      </c>
      <c r="E116" s="116">
        <f t="shared" si="59"/>
        <v>0</v>
      </c>
      <c r="F116" s="116">
        <f t="shared" si="59"/>
        <v>0</v>
      </c>
      <c r="G116" s="116">
        <f t="shared" si="59"/>
        <v>0</v>
      </c>
      <c r="H116" s="116">
        <f t="shared" si="59"/>
        <v>0</v>
      </c>
      <c r="I116" s="116">
        <f t="shared" ref="I116" si="60">+I117+I118+I119+I120</f>
        <v>0</v>
      </c>
      <c r="J116" s="383"/>
    </row>
    <row r="117" spans="1:14" ht="12" customHeight="1" thickBot="1" x14ac:dyDescent="0.35">
      <c r="A117" s="76" t="s">
        <v>94</v>
      </c>
      <c r="B117" s="22" t="s">
        <v>95</v>
      </c>
      <c r="C117" s="58">
        <f>'1.2.sz.mell.'!C117+'1.3.sz.mell.'!C117+'1.4.sz.mell.'!C117</f>
        <v>0</v>
      </c>
      <c r="D117" s="58">
        <f>'1.2.sz.mell.'!D117+'1.3.sz.mell.'!D117+'1.4.sz.mell.'!D117</f>
        <v>0</v>
      </c>
      <c r="E117" s="58">
        <f>'1.2.sz.mell.'!E117+'1.3.sz.mell.'!E117+'1.4.sz.mell.'!E117</f>
        <v>0</v>
      </c>
      <c r="F117" s="58">
        <f>'1.2.sz.mell.'!F117+'1.3.sz.mell.'!F117+'1.4.sz.mell.'!F117</f>
        <v>0</v>
      </c>
      <c r="G117" s="58">
        <f>'1.2.sz.mell.'!G117+'1.3.sz.mell.'!G117+'1.4.sz.mell.'!G117</f>
        <v>0</v>
      </c>
      <c r="H117" s="58">
        <f>'1.2.sz.mell.'!H117+'1.3.sz.mell.'!H117+'1.4.sz.mell.'!H117</f>
        <v>0</v>
      </c>
      <c r="I117" s="58">
        <f>'1.2.sz.mell.'!I117+'1.3.sz.mell.'!I117+'1.4.sz.mell.'!I117</f>
        <v>0</v>
      </c>
      <c r="J117" s="382"/>
    </row>
    <row r="118" spans="1:14" ht="12" customHeight="1" thickBot="1" x14ac:dyDescent="0.35">
      <c r="A118" s="76" t="s">
        <v>96</v>
      </c>
      <c r="B118" s="22" t="s">
        <v>97</v>
      </c>
      <c r="C118" s="58">
        <f>'1.2.sz.mell.'!C118+'1.3.sz.mell.'!C118+'1.4.sz.mell.'!C118</f>
        <v>0</v>
      </c>
      <c r="D118" s="58">
        <f>'1.2.sz.mell.'!D118+'1.3.sz.mell.'!D118+'1.4.sz.mell.'!D118</f>
        <v>0</v>
      </c>
      <c r="E118" s="58">
        <f>'1.2.sz.mell.'!E118+'1.3.sz.mell.'!E118+'1.4.sz.mell.'!E118</f>
        <v>0</v>
      </c>
      <c r="F118" s="58">
        <f>'1.2.sz.mell.'!F118+'1.3.sz.mell.'!F118+'1.4.sz.mell.'!F118</f>
        <v>0</v>
      </c>
      <c r="G118" s="58">
        <f>'1.2.sz.mell.'!G118+'1.3.sz.mell.'!G118+'1.4.sz.mell.'!G118</f>
        <v>0</v>
      </c>
      <c r="H118" s="58">
        <f>'1.2.sz.mell.'!H118+'1.3.sz.mell.'!H118+'1.4.sz.mell.'!H118</f>
        <v>0</v>
      </c>
      <c r="I118" s="58">
        <f>'1.2.sz.mell.'!I118+'1.3.sz.mell.'!I118+'1.4.sz.mell.'!I118</f>
        <v>0</v>
      </c>
      <c r="J118" s="382"/>
    </row>
    <row r="119" spans="1:14" ht="12" customHeight="1" thickBot="1" x14ac:dyDescent="0.35">
      <c r="A119" s="76" t="s">
        <v>98</v>
      </c>
      <c r="B119" s="22" t="s">
        <v>99</v>
      </c>
      <c r="C119" s="58">
        <f>'1.2.sz.mell.'!C119+'1.3.sz.mell.'!C119+'1.4.sz.mell.'!C119</f>
        <v>0</v>
      </c>
      <c r="D119" s="58">
        <f>'1.2.sz.mell.'!D119+'1.3.sz.mell.'!D119+'1.4.sz.mell.'!D119</f>
        <v>0</v>
      </c>
      <c r="E119" s="58">
        <f>'1.2.sz.mell.'!E119+'1.3.sz.mell.'!E119+'1.4.sz.mell.'!E119</f>
        <v>0</v>
      </c>
      <c r="F119" s="58">
        <f>'1.2.sz.mell.'!F119+'1.3.sz.mell.'!F119+'1.4.sz.mell.'!F119</f>
        <v>0</v>
      </c>
      <c r="G119" s="58">
        <f>'1.2.sz.mell.'!G119+'1.3.sz.mell.'!G119+'1.4.sz.mell.'!G119</f>
        <v>0</v>
      </c>
      <c r="H119" s="58">
        <f>'1.2.sz.mell.'!H119+'1.3.sz.mell.'!H119+'1.4.sz.mell.'!H119</f>
        <v>0</v>
      </c>
      <c r="I119" s="58">
        <f>'1.2.sz.mell.'!I119+'1.3.sz.mell.'!I119+'1.4.sz.mell.'!I119</f>
        <v>0</v>
      </c>
      <c r="J119" s="382"/>
    </row>
    <row r="120" spans="1:14" ht="12" customHeight="1" thickBot="1" x14ac:dyDescent="0.35">
      <c r="A120" s="112" t="s">
        <v>100</v>
      </c>
      <c r="B120" s="61" t="s">
        <v>101</v>
      </c>
      <c r="C120" s="204">
        <f>'1.2.sz.mell.'!C120+'1.3.sz.mell.'!C120+'1.4.sz.mell.'!C120</f>
        <v>0</v>
      </c>
      <c r="D120" s="204">
        <f>'1.2.sz.mell.'!D120+'1.3.sz.mell.'!D120+'1.4.sz.mell.'!D120</f>
        <v>0</v>
      </c>
      <c r="E120" s="204">
        <f>'1.2.sz.mell.'!E120+'1.3.sz.mell.'!E120+'1.4.sz.mell.'!E120</f>
        <v>0</v>
      </c>
      <c r="F120" s="204">
        <f>'1.2.sz.mell.'!F120+'1.3.sz.mell.'!F120+'1.4.sz.mell.'!F120</f>
        <v>0</v>
      </c>
      <c r="G120" s="204">
        <f>'1.2.sz.mell.'!G120+'1.3.sz.mell.'!G120+'1.4.sz.mell.'!G120</f>
        <v>0</v>
      </c>
      <c r="H120" s="204">
        <f>'1.2.sz.mell.'!H120+'1.3.sz.mell.'!H120+'1.4.sz.mell.'!H120</f>
        <v>0</v>
      </c>
      <c r="I120" s="204">
        <f>'1.2.sz.mell.'!I120+'1.3.sz.mell.'!I120+'1.4.sz.mell.'!I120</f>
        <v>0</v>
      </c>
      <c r="J120" s="382"/>
    </row>
    <row r="121" spans="1:14" ht="12" customHeight="1" thickBot="1" x14ac:dyDescent="0.35">
      <c r="A121" s="206" t="s">
        <v>43</v>
      </c>
      <c r="B121" s="24" t="s">
        <v>352</v>
      </c>
      <c r="C121" s="205"/>
      <c r="D121" s="205"/>
      <c r="E121" s="205"/>
      <c r="F121" s="205"/>
      <c r="G121" s="205"/>
      <c r="H121" s="205"/>
      <c r="I121" s="205"/>
      <c r="J121" s="384"/>
    </row>
    <row r="122" spans="1:14" ht="15" customHeight="1" thickBot="1" x14ac:dyDescent="0.35">
      <c r="A122" s="73" t="s">
        <v>51</v>
      </c>
      <c r="B122" s="24" t="s">
        <v>353</v>
      </c>
      <c r="C122" s="117">
        <f>+C101+C105+C110+C116</f>
        <v>0</v>
      </c>
      <c r="D122" s="117">
        <f t="shared" ref="D122:H122" si="61">+D101+D105+D110+D116</f>
        <v>0</v>
      </c>
      <c r="E122" s="117">
        <f t="shared" si="61"/>
        <v>0</v>
      </c>
      <c r="F122" s="117">
        <f t="shared" si="61"/>
        <v>0</v>
      </c>
      <c r="G122" s="117">
        <f t="shared" si="61"/>
        <v>0</v>
      </c>
      <c r="H122" s="117">
        <f t="shared" si="61"/>
        <v>0</v>
      </c>
      <c r="I122" s="117">
        <f t="shared" ref="I122" si="62">+I101+I105+I110+I116</f>
        <v>0</v>
      </c>
      <c r="J122" s="369"/>
      <c r="K122" s="118"/>
      <c r="M122" s="119"/>
      <c r="N122" s="119"/>
    </row>
    <row r="123" spans="1:14" s="75" customFormat="1" ht="12.9" customHeight="1" thickBot="1" x14ac:dyDescent="0.3">
      <c r="A123" s="120" t="s">
        <v>249</v>
      </c>
      <c r="B123" s="121" t="s">
        <v>354</v>
      </c>
      <c r="C123" s="117">
        <f>+C100+C122</f>
        <v>355852227</v>
      </c>
      <c r="D123" s="117">
        <f t="shared" ref="D123:H123" si="63">+D100+D122</f>
        <v>407973389</v>
      </c>
      <c r="E123" s="117">
        <f t="shared" si="63"/>
        <v>9835594</v>
      </c>
      <c r="F123" s="117">
        <f t="shared" si="63"/>
        <v>417808983</v>
      </c>
      <c r="G123" s="117">
        <f t="shared" si="63"/>
        <v>0</v>
      </c>
      <c r="H123" s="117">
        <f t="shared" si="63"/>
        <v>417808983</v>
      </c>
      <c r="I123" s="117">
        <f t="shared" ref="I123" si="64">+I100+I122</f>
        <v>398339305</v>
      </c>
      <c r="J123" s="369">
        <f t="shared" si="46"/>
        <v>95.340052801114609</v>
      </c>
      <c r="L123" s="109"/>
    </row>
    <row r="124" spans="1:14" ht="7.5" customHeight="1" thickBot="1" x14ac:dyDescent="0.35"/>
    <row r="125" spans="1:14" thickBot="1" x14ac:dyDescent="0.35">
      <c r="A125" s="767" t="s">
        <v>236</v>
      </c>
      <c r="B125" s="767"/>
      <c r="C125" s="767"/>
      <c r="D125" s="202"/>
      <c r="E125" s="202"/>
      <c r="F125" s="202"/>
      <c r="G125" s="202"/>
      <c r="H125" s="202"/>
      <c r="I125" s="202"/>
      <c r="J125" s="386"/>
    </row>
    <row r="126" spans="1:14" ht="15" customHeight="1" thickBot="1" x14ac:dyDescent="0.35">
      <c r="A126" s="764" t="s">
        <v>237</v>
      </c>
      <c r="B126" s="764"/>
      <c r="C126" s="269"/>
      <c r="D126" s="269"/>
      <c r="E126" s="65"/>
      <c r="F126" s="65"/>
      <c r="G126" s="65"/>
      <c r="H126" s="65"/>
      <c r="I126" s="65"/>
      <c r="J126" s="371"/>
    </row>
    <row r="127" spans="1:14" ht="13.5" customHeight="1" thickBot="1" x14ac:dyDescent="0.35">
      <c r="A127" s="73">
        <v>1</v>
      </c>
      <c r="B127" s="113" t="s">
        <v>238</v>
      </c>
      <c r="C127" s="55">
        <f>+C55-C100</f>
        <v>-24952227</v>
      </c>
      <c r="D127" s="55">
        <f t="shared" ref="D127:H127" si="65">+D55-D100</f>
        <v>-24952227</v>
      </c>
      <c r="E127" s="55">
        <f t="shared" si="65"/>
        <v>0</v>
      </c>
      <c r="F127" s="55">
        <f t="shared" si="65"/>
        <v>-24952227</v>
      </c>
      <c r="G127" s="55">
        <f t="shared" si="65"/>
        <v>0</v>
      </c>
      <c r="H127" s="55">
        <f t="shared" si="65"/>
        <v>-24952227</v>
      </c>
      <c r="I127" s="55">
        <f t="shared" ref="I127:J127" si="66">+I55-I100</f>
        <v>-6384113</v>
      </c>
      <c r="J127" s="55">
        <f t="shared" si="66"/>
        <v>4.4304579547192589</v>
      </c>
    </row>
    <row r="128" spans="1:14" ht="27.75" customHeight="1" thickBot="1" x14ac:dyDescent="0.35">
      <c r="A128" s="73" t="s">
        <v>10</v>
      </c>
      <c r="B128" s="113" t="s">
        <v>239</v>
      </c>
      <c r="C128" s="55">
        <f>+C78-C122</f>
        <v>24952227</v>
      </c>
      <c r="D128" s="55">
        <f t="shared" ref="D128:H128" si="67">+D78-D122</f>
        <v>24952227</v>
      </c>
      <c r="E128" s="55">
        <f t="shared" si="67"/>
        <v>0</v>
      </c>
      <c r="F128" s="55">
        <f t="shared" si="67"/>
        <v>24952227</v>
      </c>
      <c r="G128" s="55">
        <f t="shared" si="67"/>
        <v>0</v>
      </c>
      <c r="H128" s="55">
        <f t="shared" si="67"/>
        <v>24952227</v>
      </c>
      <c r="I128" s="55">
        <f t="shared" ref="I128:J128" si="68">+I78-I122</f>
        <v>24952227</v>
      </c>
      <c r="J128" s="55">
        <f t="shared" si="68"/>
        <v>100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2" orientation="portrait" r:id="rId1"/>
  <headerFooter alignWithMargins="0">
    <oddHeader xml:space="preserve">&amp;C&amp;"Times New Roman CE,Félkövér"&amp;12VÖLGYSÉGI ÖNKORMÁNYZATOK TÁRSULÁSA
2022. ÉVI KÖLTSÉGVETÉSÉNEK ÖSSZEVONT MÉRLEGE&amp;R&amp;"Times New Roman CE,Félkövér dőlt" 1.1. melléklet </oddHeader>
  </headerFooter>
  <rowBreaks count="1" manualBreakCount="1">
    <brk id="7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C4E1F-E27C-4BF0-81F8-7FAAC5046484}">
  <sheetPr>
    <tabColor rgb="FFFFC000"/>
  </sheetPr>
  <dimension ref="A1:D75"/>
  <sheetViews>
    <sheetView topLeftCell="A49" zoomScale="115" zoomScaleNormal="115" workbookViewId="0">
      <selection activeCell="C7" sqref="C7:D70"/>
    </sheetView>
  </sheetViews>
  <sheetFormatPr defaultColWidth="10.33203125" defaultRowHeight="15.6" x14ac:dyDescent="0.3"/>
  <cols>
    <col min="1" max="1" width="57.5546875" style="531" customWidth="1"/>
    <col min="2" max="2" width="5.33203125" style="532" customWidth="1"/>
    <col min="3" max="4" width="10.44140625" style="531" customWidth="1"/>
    <col min="5" max="255" width="10.33203125" style="531"/>
    <col min="256" max="256" width="57.5546875" style="531" customWidth="1"/>
    <col min="257" max="257" width="5.33203125" style="531" customWidth="1"/>
    <col min="258" max="260" width="10.44140625" style="531" customWidth="1"/>
    <col min="261" max="511" width="10.33203125" style="531"/>
    <col min="512" max="512" width="57.5546875" style="531" customWidth="1"/>
    <col min="513" max="513" width="5.33203125" style="531" customWidth="1"/>
    <col min="514" max="516" width="10.44140625" style="531" customWidth="1"/>
    <col min="517" max="767" width="10.33203125" style="531"/>
    <col min="768" max="768" width="57.5546875" style="531" customWidth="1"/>
    <col min="769" max="769" width="5.33203125" style="531" customWidth="1"/>
    <col min="770" max="772" width="10.44140625" style="531" customWidth="1"/>
    <col min="773" max="1023" width="10.33203125" style="531"/>
    <col min="1024" max="1024" width="57.5546875" style="531" customWidth="1"/>
    <col min="1025" max="1025" width="5.33203125" style="531" customWidth="1"/>
    <col min="1026" max="1028" width="10.44140625" style="531" customWidth="1"/>
    <col min="1029" max="1279" width="10.33203125" style="531"/>
    <col min="1280" max="1280" width="57.5546875" style="531" customWidth="1"/>
    <col min="1281" max="1281" width="5.33203125" style="531" customWidth="1"/>
    <col min="1282" max="1284" width="10.44140625" style="531" customWidth="1"/>
    <col min="1285" max="1535" width="10.33203125" style="531"/>
    <col min="1536" max="1536" width="57.5546875" style="531" customWidth="1"/>
    <col min="1537" max="1537" width="5.33203125" style="531" customWidth="1"/>
    <col min="1538" max="1540" width="10.44140625" style="531" customWidth="1"/>
    <col min="1541" max="1791" width="10.33203125" style="531"/>
    <col min="1792" max="1792" width="57.5546875" style="531" customWidth="1"/>
    <col min="1793" max="1793" width="5.33203125" style="531" customWidth="1"/>
    <col min="1794" max="1796" width="10.44140625" style="531" customWidth="1"/>
    <col min="1797" max="2047" width="10.33203125" style="531"/>
    <col min="2048" max="2048" width="57.5546875" style="531" customWidth="1"/>
    <col min="2049" max="2049" width="5.33203125" style="531" customWidth="1"/>
    <col min="2050" max="2052" width="10.44140625" style="531" customWidth="1"/>
    <col min="2053" max="2303" width="10.33203125" style="531"/>
    <col min="2304" max="2304" width="57.5546875" style="531" customWidth="1"/>
    <col min="2305" max="2305" width="5.33203125" style="531" customWidth="1"/>
    <col min="2306" max="2308" width="10.44140625" style="531" customWidth="1"/>
    <col min="2309" max="2559" width="10.33203125" style="531"/>
    <col min="2560" max="2560" width="57.5546875" style="531" customWidth="1"/>
    <col min="2561" max="2561" width="5.33203125" style="531" customWidth="1"/>
    <col min="2562" max="2564" width="10.44140625" style="531" customWidth="1"/>
    <col min="2565" max="2815" width="10.33203125" style="531"/>
    <col min="2816" max="2816" width="57.5546875" style="531" customWidth="1"/>
    <col min="2817" max="2817" width="5.33203125" style="531" customWidth="1"/>
    <col min="2818" max="2820" width="10.44140625" style="531" customWidth="1"/>
    <col min="2821" max="3071" width="10.33203125" style="531"/>
    <col min="3072" max="3072" width="57.5546875" style="531" customWidth="1"/>
    <col min="3073" max="3073" width="5.33203125" style="531" customWidth="1"/>
    <col min="3074" max="3076" width="10.44140625" style="531" customWidth="1"/>
    <col min="3077" max="3327" width="10.33203125" style="531"/>
    <col min="3328" max="3328" width="57.5546875" style="531" customWidth="1"/>
    <col min="3329" max="3329" width="5.33203125" style="531" customWidth="1"/>
    <col min="3330" max="3332" width="10.44140625" style="531" customWidth="1"/>
    <col min="3333" max="3583" width="10.33203125" style="531"/>
    <col min="3584" max="3584" width="57.5546875" style="531" customWidth="1"/>
    <col min="3585" max="3585" width="5.33203125" style="531" customWidth="1"/>
    <col min="3586" max="3588" width="10.44140625" style="531" customWidth="1"/>
    <col min="3589" max="3839" width="10.33203125" style="531"/>
    <col min="3840" max="3840" width="57.5546875" style="531" customWidth="1"/>
    <col min="3841" max="3841" width="5.33203125" style="531" customWidth="1"/>
    <col min="3842" max="3844" width="10.44140625" style="531" customWidth="1"/>
    <col min="3845" max="4095" width="10.33203125" style="531"/>
    <col min="4096" max="4096" width="57.5546875" style="531" customWidth="1"/>
    <col min="4097" max="4097" width="5.33203125" style="531" customWidth="1"/>
    <col min="4098" max="4100" width="10.44140625" style="531" customWidth="1"/>
    <col min="4101" max="4351" width="10.33203125" style="531"/>
    <col min="4352" max="4352" width="57.5546875" style="531" customWidth="1"/>
    <col min="4353" max="4353" width="5.33203125" style="531" customWidth="1"/>
    <col min="4354" max="4356" width="10.44140625" style="531" customWidth="1"/>
    <col min="4357" max="4607" width="10.33203125" style="531"/>
    <col min="4608" max="4608" width="57.5546875" style="531" customWidth="1"/>
    <col min="4609" max="4609" width="5.33203125" style="531" customWidth="1"/>
    <col min="4610" max="4612" width="10.44140625" style="531" customWidth="1"/>
    <col min="4613" max="4863" width="10.33203125" style="531"/>
    <col min="4864" max="4864" width="57.5546875" style="531" customWidth="1"/>
    <col min="4865" max="4865" width="5.33203125" style="531" customWidth="1"/>
    <col min="4866" max="4868" width="10.44140625" style="531" customWidth="1"/>
    <col min="4869" max="5119" width="10.33203125" style="531"/>
    <col min="5120" max="5120" width="57.5546875" style="531" customWidth="1"/>
    <col min="5121" max="5121" width="5.33203125" style="531" customWidth="1"/>
    <col min="5122" max="5124" width="10.44140625" style="531" customWidth="1"/>
    <col min="5125" max="5375" width="10.33203125" style="531"/>
    <col min="5376" max="5376" width="57.5546875" style="531" customWidth="1"/>
    <col min="5377" max="5377" width="5.33203125" style="531" customWidth="1"/>
    <col min="5378" max="5380" width="10.44140625" style="531" customWidth="1"/>
    <col min="5381" max="5631" width="10.33203125" style="531"/>
    <col min="5632" max="5632" width="57.5546875" style="531" customWidth="1"/>
    <col min="5633" max="5633" width="5.33203125" style="531" customWidth="1"/>
    <col min="5634" max="5636" width="10.44140625" style="531" customWidth="1"/>
    <col min="5637" max="5887" width="10.33203125" style="531"/>
    <col min="5888" max="5888" width="57.5546875" style="531" customWidth="1"/>
    <col min="5889" max="5889" width="5.33203125" style="531" customWidth="1"/>
    <col min="5890" max="5892" width="10.44140625" style="531" customWidth="1"/>
    <col min="5893" max="6143" width="10.33203125" style="531"/>
    <col min="6144" max="6144" width="57.5546875" style="531" customWidth="1"/>
    <col min="6145" max="6145" width="5.33203125" style="531" customWidth="1"/>
    <col min="6146" max="6148" width="10.44140625" style="531" customWidth="1"/>
    <col min="6149" max="6399" width="10.33203125" style="531"/>
    <col min="6400" max="6400" width="57.5546875" style="531" customWidth="1"/>
    <col min="6401" max="6401" width="5.33203125" style="531" customWidth="1"/>
    <col min="6402" max="6404" width="10.44140625" style="531" customWidth="1"/>
    <col min="6405" max="6655" width="10.33203125" style="531"/>
    <col min="6656" max="6656" width="57.5546875" style="531" customWidth="1"/>
    <col min="6657" max="6657" width="5.33203125" style="531" customWidth="1"/>
    <col min="6658" max="6660" width="10.44140625" style="531" customWidth="1"/>
    <col min="6661" max="6911" width="10.33203125" style="531"/>
    <col min="6912" max="6912" width="57.5546875" style="531" customWidth="1"/>
    <col min="6913" max="6913" width="5.33203125" style="531" customWidth="1"/>
    <col min="6914" max="6916" width="10.44140625" style="531" customWidth="1"/>
    <col min="6917" max="7167" width="10.33203125" style="531"/>
    <col min="7168" max="7168" width="57.5546875" style="531" customWidth="1"/>
    <col min="7169" max="7169" width="5.33203125" style="531" customWidth="1"/>
    <col min="7170" max="7172" width="10.44140625" style="531" customWidth="1"/>
    <col min="7173" max="7423" width="10.33203125" style="531"/>
    <col min="7424" max="7424" width="57.5546875" style="531" customWidth="1"/>
    <col min="7425" max="7425" width="5.33203125" style="531" customWidth="1"/>
    <col min="7426" max="7428" width="10.44140625" style="531" customWidth="1"/>
    <col min="7429" max="7679" width="10.33203125" style="531"/>
    <col min="7680" max="7680" width="57.5546875" style="531" customWidth="1"/>
    <col min="7681" max="7681" width="5.33203125" style="531" customWidth="1"/>
    <col min="7682" max="7684" width="10.44140625" style="531" customWidth="1"/>
    <col min="7685" max="7935" width="10.33203125" style="531"/>
    <col min="7936" max="7936" width="57.5546875" style="531" customWidth="1"/>
    <col min="7937" max="7937" width="5.33203125" style="531" customWidth="1"/>
    <col min="7938" max="7940" width="10.44140625" style="531" customWidth="1"/>
    <col min="7941" max="8191" width="10.33203125" style="531"/>
    <col min="8192" max="8192" width="57.5546875" style="531" customWidth="1"/>
    <col min="8193" max="8193" width="5.33203125" style="531" customWidth="1"/>
    <col min="8194" max="8196" width="10.44140625" style="531" customWidth="1"/>
    <col min="8197" max="8447" width="10.33203125" style="531"/>
    <col min="8448" max="8448" width="57.5546875" style="531" customWidth="1"/>
    <col min="8449" max="8449" width="5.33203125" style="531" customWidth="1"/>
    <col min="8450" max="8452" width="10.44140625" style="531" customWidth="1"/>
    <col min="8453" max="8703" width="10.33203125" style="531"/>
    <col min="8704" max="8704" width="57.5546875" style="531" customWidth="1"/>
    <col min="8705" max="8705" width="5.33203125" style="531" customWidth="1"/>
    <col min="8706" max="8708" width="10.44140625" style="531" customWidth="1"/>
    <col min="8709" max="8959" width="10.33203125" style="531"/>
    <col min="8960" max="8960" width="57.5546875" style="531" customWidth="1"/>
    <col min="8961" max="8961" width="5.33203125" style="531" customWidth="1"/>
    <col min="8962" max="8964" width="10.44140625" style="531" customWidth="1"/>
    <col min="8965" max="9215" width="10.33203125" style="531"/>
    <col min="9216" max="9216" width="57.5546875" style="531" customWidth="1"/>
    <col min="9217" max="9217" width="5.33203125" style="531" customWidth="1"/>
    <col min="9218" max="9220" width="10.44140625" style="531" customWidth="1"/>
    <col min="9221" max="9471" width="10.33203125" style="531"/>
    <col min="9472" max="9472" width="57.5546875" style="531" customWidth="1"/>
    <col min="9473" max="9473" width="5.33203125" style="531" customWidth="1"/>
    <col min="9474" max="9476" width="10.44140625" style="531" customWidth="1"/>
    <col min="9477" max="9727" width="10.33203125" style="531"/>
    <col min="9728" max="9728" width="57.5546875" style="531" customWidth="1"/>
    <col min="9729" max="9729" width="5.33203125" style="531" customWidth="1"/>
    <col min="9730" max="9732" width="10.44140625" style="531" customWidth="1"/>
    <col min="9733" max="9983" width="10.33203125" style="531"/>
    <col min="9984" max="9984" width="57.5546875" style="531" customWidth="1"/>
    <col min="9985" max="9985" width="5.33203125" style="531" customWidth="1"/>
    <col min="9986" max="9988" width="10.44140625" style="531" customWidth="1"/>
    <col min="9989" max="10239" width="10.33203125" style="531"/>
    <col min="10240" max="10240" width="57.5546875" style="531" customWidth="1"/>
    <col min="10241" max="10241" width="5.33203125" style="531" customWidth="1"/>
    <col min="10242" max="10244" width="10.44140625" style="531" customWidth="1"/>
    <col min="10245" max="10495" width="10.33203125" style="531"/>
    <col min="10496" max="10496" width="57.5546875" style="531" customWidth="1"/>
    <col min="10497" max="10497" width="5.33203125" style="531" customWidth="1"/>
    <col min="10498" max="10500" width="10.44140625" style="531" customWidth="1"/>
    <col min="10501" max="10751" width="10.33203125" style="531"/>
    <col min="10752" max="10752" width="57.5546875" style="531" customWidth="1"/>
    <col min="10753" max="10753" width="5.33203125" style="531" customWidth="1"/>
    <col min="10754" max="10756" width="10.44140625" style="531" customWidth="1"/>
    <col min="10757" max="11007" width="10.33203125" style="531"/>
    <col min="11008" max="11008" width="57.5546875" style="531" customWidth="1"/>
    <col min="11009" max="11009" width="5.33203125" style="531" customWidth="1"/>
    <col min="11010" max="11012" width="10.44140625" style="531" customWidth="1"/>
    <col min="11013" max="11263" width="10.33203125" style="531"/>
    <col min="11264" max="11264" width="57.5546875" style="531" customWidth="1"/>
    <col min="11265" max="11265" width="5.33203125" style="531" customWidth="1"/>
    <col min="11266" max="11268" width="10.44140625" style="531" customWidth="1"/>
    <col min="11269" max="11519" width="10.33203125" style="531"/>
    <col min="11520" max="11520" width="57.5546875" style="531" customWidth="1"/>
    <col min="11521" max="11521" width="5.33203125" style="531" customWidth="1"/>
    <col min="11522" max="11524" width="10.44140625" style="531" customWidth="1"/>
    <col min="11525" max="11775" width="10.33203125" style="531"/>
    <col min="11776" max="11776" width="57.5546875" style="531" customWidth="1"/>
    <col min="11777" max="11777" width="5.33203125" style="531" customWidth="1"/>
    <col min="11778" max="11780" width="10.44140625" style="531" customWidth="1"/>
    <col min="11781" max="12031" width="10.33203125" style="531"/>
    <col min="12032" max="12032" width="57.5546875" style="531" customWidth="1"/>
    <col min="12033" max="12033" width="5.33203125" style="531" customWidth="1"/>
    <col min="12034" max="12036" width="10.44140625" style="531" customWidth="1"/>
    <col min="12037" max="12287" width="10.33203125" style="531"/>
    <col min="12288" max="12288" width="57.5546875" style="531" customWidth="1"/>
    <col min="12289" max="12289" width="5.33203125" style="531" customWidth="1"/>
    <col min="12290" max="12292" width="10.44140625" style="531" customWidth="1"/>
    <col min="12293" max="12543" width="10.33203125" style="531"/>
    <col min="12544" max="12544" width="57.5546875" style="531" customWidth="1"/>
    <col min="12545" max="12545" width="5.33203125" style="531" customWidth="1"/>
    <col min="12546" max="12548" width="10.44140625" style="531" customWidth="1"/>
    <col min="12549" max="12799" width="10.33203125" style="531"/>
    <col min="12800" max="12800" width="57.5546875" style="531" customWidth="1"/>
    <col min="12801" max="12801" width="5.33203125" style="531" customWidth="1"/>
    <col min="12802" max="12804" width="10.44140625" style="531" customWidth="1"/>
    <col min="12805" max="13055" width="10.33203125" style="531"/>
    <col min="13056" max="13056" width="57.5546875" style="531" customWidth="1"/>
    <col min="13057" max="13057" width="5.33203125" style="531" customWidth="1"/>
    <col min="13058" max="13060" width="10.44140625" style="531" customWidth="1"/>
    <col min="13061" max="13311" width="10.33203125" style="531"/>
    <col min="13312" max="13312" width="57.5546875" style="531" customWidth="1"/>
    <col min="13313" max="13313" width="5.33203125" style="531" customWidth="1"/>
    <col min="13314" max="13316" width="10.44140625" style="531" customWidth="1"/>
    <col min="13317" max="13567" width="10.33203125" style="531"/>
    <col min="13568" max="13568" width="57.5546875" style="531" customWidth="1"/>
    <col min="13569" max="13569" width="5.33203125" style="531" customWidth="1"/>
    <col min="13570" max="13572" width="10.44140625" style="531" customWidth="1"/>
    <col min="13573" max="13823" width="10.33203125" style="531"/>
    <col min="13824" max="13824" width="57.5546875" style="531" customWidth="1"/>
    <col min="13825" max="13825" width="5.33203125" style="531" customWidth="1"/>
    <col min="13826" max="13828" width="10.44140625" style="531" customWidth="1"/>
    <col min="13829" max="14079" width="10.33203125" style="531"/>
    <col min="14080" max="14080" width="57.5546875" style="531" customWidth="1"/>
    <col min="14081" max="14081" width="5.33203125" style="531" customWidth="1"/>
    <col min="14082" max="14084" width="10.44140625" style="531" customWidth="1"/>
    <col min="14085" max="14335" width="10.33203125" style="531"/>
    <col min="14336" max="14336" width="57.5546875" style="531" customWidth="1"/>
    <col min="14337" max="14337" width="5.33203125" style="531" customWidth="1"/>
    <col min="14338" max="14340" width="10.44140625" style="531" customWidth="1"/>
    <col min="14341" max="14591" width="10.33203125" style="531"/>
    <col min="14592" max="14592" width="57.5546875" style="531" customWidth="1"/>
    <col min="14593" max="14593" width="5.33203125" style="531" customWidth="1"/>
    <col min="14594" max="14596" width="10.44140625" style="531" customWidth="1"/>
    <col min="14597" max="14847" width="10.33203125" style="531"/>
    <col min="14848" max="14848" width="57.5546875" style="531" customWidth="1"/>
    <col min="14849" max="14849" width="5.33203125" style="531" customWidth="1"/>
    <col min="14850" max="14852" width="10.44140625" style="531" customWidth="1"/>
    <col min="14853" max="15103" width="10.33203125" style="531"/>
    <col min="15104" max="15104" width="57.5546875" style="531" customWidth="1"/>
    <col min="15105" max="15105" width="5.33203125" style="531" customWidth="1"/>
    <col min="15106" max="15108" width="10.44140625" style="531" customWidth="1"/>
    <col min="15109" max="15359" width="10.33203125" style="531"/>
    <col min="15360" max="15360" width="57.5546875" style="531" customWidth="1"/>
    <col min="15361" max="15361" width="5.33203125" style="531" customWidth="1"/>
    <col min="15362" max="15364" width="10.44140625" style="531" customWidth="1"/>
    <col min="15365" max="15615" width="10.33203125" style="531"/>
    <col min="15616" max="15616" width="57.5546875" style="531" customWidth="1"/>
    <col min="15617" max="15617" width="5.33203125" style="531" customWidth="1"/>
    <col min="15618" max="15620" width="10.44140625" style="531" customWidth="1"/>
    <col min="15621" max="15871" width="10.33203125" style="531"/>
    <col min="15872" max="15872" width="57.5546875" style="531" customWidth="1"/>
    <col min="15873" max="15873" width="5.33203125" style="531" customWidth="1"/>
    <col min="15874" max="15876" width="10.44140625" style="531" customWidth="1"/>
    <col min="15877" max="16127" width="10.33203125" style="531"/>
    <col min="16128" max="16128" width="57.5546875" style="531" customWidth="1"/>
    <col min="16129" max="16129" width="5.33203125" style="531" customWidth="1"/>
    <col min="16130" max="16132" width="10.44140625" style="531" customWidth="1"/>
    <col min="16133" max="16384" width="10.33203125" style="531"/>
  </cols>
  <sheetData>
    <row r="1" spans="1:4" x14ac:dyDescent="0.3">
      <c r="A1" s="782" t="str">
        <f>+CONCATENATE("VAGYONKIMUTATÁS",CHAR(10),"a könyvviteli mérlegben értékkel szereplő eszközökről",CHAR(10),LEFT('[1]1. sz. mell.'!C3,4),".")</f>
        <v>VAGYONKIMUTATÁS
a könyvviteli mérlegben értékkel szereplő eszközökről
2016.</v>
      </c>
      <c r="B1" s="783"/>
      <c r="C1" s="783"/>
      <c r="D1" s="783"/>
    </row>
    <row r="2" spans="1:4" ht="16.2" thickBot="1" x14ac:dyDescent="0.35">
      <c r="C2" s="533"/>
      <c r="D2" s="534" t="s">
        <v>374</v>
      </c>
    </row>
    <row r="3" spans="1:4" x14ac:dyDescent="0.3">
      <c r="A3" s="784" t="s">
        <v>623</v>
      </c>
      <c r="B3" s="787" t="s">
        <v>468</v>
      </c>
      <c r="C3" s="790" t="s">
        <v>624</v>
      </c>
      <c r="D3" s="790" t="s">
        <v>625</v>
      </c>
    </row>
    <row r="4" spans="1:4" x14ac:dyDescent="0.3">
      <c r="A4" s="785"/>
      <c r="B4" s="788"/>
      <c r="C4" s="791"/>
      <c r="D4" s="791"/>
    </row>
    <row r="5" spans="1:4" x14ac:dyDescent="0.3">
      <c r="A5" s="786"/>
      <c r="B5" s="789"/>
      <c r="C5" s="792" t="s">
        <v>626</v>
      </c>
      <c r="D5" s="792"/>
    </row>
    <row r="6" spans="1:4" s="538" customFormat="1" ht="16.2" thickBot="1" x14ac:dyDescent="0.35">
      <c r="A6" s="536" t="s">
        <v>627</v>
      </c>
      <c r="B6" s="537" t="s">
        <v>628</v>
      </c>
      <c r="C6" s="537" t="s">
        <v>448</v>
      </c>
      <c r="D6" s="537" t="s">
        <v>449</v>
      </c>
    </row>
    <row r="7" spans="1:4" s="542" customFormat="1" x14ac:dyDescent="0.3">
      <c r="A7" s="539" t="s">
        <v>629</v>
      </c>
      <c r="B7" s="540" t="s">
        <v>630</v>
      </c>
      <c r="C7" s="541">
        <v>34109803</v>
      </c>
      <c r="D7" s="541">
        <v>0</v>
      </c>
    </row>
    <row r="8" spans="1:4" s="542" customFormat="1" x14ac:dyDescent="0.3">
      <c r="A8" s="543" t="s">
        <v>631</v>
      </c>
      <c r="B8" s="544" t="s">
        <v>632</v>
      </c>
      <c r="C8" s="545">
        <v>61801958</v>
      </c>
      <c r="D8" s="545">
        <v>27468326</v>
      </c>
    </row>
    <row r="9" spans="1:4" s="542" customFormat="1" x14ac:dyDescent="0.3">
      <c r="A9" s="543" t="s">
        <v>633</v>
      </c>
      <c r="B9" s="544" t="s">
        <v>634</v>
      </c>
      <c r="C9" s="545">
        <v>0</v>
      </c>
      <c r="D9" s="545">
        <v>0</v>
      </c>
    </row>
    <row r="10" spans="1:4" s="542" customFormat="1" x14ac:dyDescent="0.3">
      <c r="A10" s="546" t="s">
        <v>635</v>
      </c>
      <c r="B10" s="544" t="s">
        <v>636</v>
      </c>
      <c r="C10" s="547">
        <v>0</v>
      </c>
      <c r="D10" s="547">
        <v>0</v>
      </c>
    </row>
    <row r="11" spans="1:4" s="542" customFormat="1" ht="20.399999999999999" x14ac:dyDescent="0.3">
      <c r="A11" s="546" t="s">
        <v>637</v>
      </c>
      <c r="B11" s="544" t="s">
        <v>638</v>
      </c>
      <c r="C11" s="548">
        <v>0</v>
      </c>
      <c r="D11" s="548">
        <v>0</v>
      </c>
    </row>
    <row r="12" spans="1:4" s="542" customFormat="1" x14ac:dyDescent="0.3">
      <c r="A12" s="546" t="s">
        <v>639</v>
      </c>
      <c r="B12" s="544" t="s">
        <v>640</v>
      </c>
      <c r="C12" s="548">
        <v>0</v>
      </c>
      <c r="D12" s="548">
        <v>0</v>
      </c>
    </row>
    <row r="13" spans="1:4" s="542" customFormat="1" x14ac:dyDescent="0.3">
      <c r="A13" s="546" t="s">
        <v>641</v>
      </c>
      <c r="B13" s="544" t="s">
        <v>642</v>
      </c>
      <c r="C13" s="548">
        <v>0</v>
      </c>
      <c r="D13" s="548">
        <v>0</v>
      </c>
    </row>
    <row r="14" spans="1:4" s="542" customFormat="1" x14ac:dyDescent="0.3">
      <c r="A14" s="543" t="s">
        <v>643</v>
      </c>
      <c r="B14" s="544" t="s">
        <v>644</v>
      </c>
      <c r="C14" s="549">
        <v>40897958</v>
      </c>
      <c r="D14" s="549">
        <v>6564326</v>
      </c>
    </row>
    <row r="15" spans="1:4" s="542" customFormat="1" x14ac:dyDescent="0.3">
      <c r="A15" s="546" t="s">
        <v>645</v>
      </c>
      <c r="B15" s="544" t="s">
        <v>646</v>
      </c>
      <c r="C15" s="548">
        <v>0</v>
      </c>
      <c r="D15" s="548">
        <v>0</v>
      </c>
    </row>
    <row r="16" spans="1:4" s="542" customFormat="1" ht="20.399999999999999" x14ac:dyDescent="0.3">
      <c r="A16" s="546" t="s">
        <v>647</v>
      </c>
      <c r="B16" s="544" t="s">
        <v>51</v>
      </c>
      <c r="C16" s="548">
        <v>0</v>
      </c>
      <c r="D16" s="548">
        <v>0</v>
      </c>
    </row>
    <row r="17" spans="1:4" s="542" customFormat="1" x14ac:dyDescent="0.3">
      <c r="A17" s="546" t="s">
        <v>648</v>
      </c>
      <c r="B17" s="544" t="s">
        <v>249</v>
      </c>
      <c r="C17" s="548">
        <v>12417198</v>
      </c>
      <c r="D17" s="548">
        <v>416434</v>
      </c>
    </row>
    <row r="18" spans="1:4" s="542" customFormat="1" x14ac:dyDescent="0.3">
      <c r="A18" s="546" t="s">
        <v>649</v>
      </c>
      <c r="B18" s="544" t="s">
        <v>250</v>
      </c>
      <c r="C18" s="548">
        <v>28480760</v>
      </c>
      <c r="D18" s="548">
        <v>6147892</v>
      </c>
    </row>
    <row r="19" spans="1:4" s="542" customFormat="1" x14ac:dyDescent="0.3">
      <c r="A19" s="543" t="s">
        <v>650</v>
      </c>
      <c r="B19" s="544" t="s">
        <v>251</v>
      </c>
      <c r="C19" s="549">
        <v>0</v>
      </c>
      <c r="D19" s="549">
        <v>0</v>
      </c>
    </row>
    <row r="20" spans="1:4" s="542" customFormat="1" x14ac:dyDescent="0.3">
      <c r="A20" s="546" t="s">
        <v>651</v>
      </c>
      <c r="B20" s="544" t="s">
        <v>254</v>
      </c>
      <c r="C20" s="548">
        <v>0</v>
      </c>
      <c r="D20" s="548">
        <v>0</v>
      </c>
    </row>
    <row r="21" spans="1:4" s="542" customFormat="1" x14ac:dyDescent="0.3">
      <c r="A21" s="546" t="s">
        <v>652</v>
      </c>
      <c r="B21" s="544" t="s">
        <v>257</v>
      </c>
      <c r="C21" s="548">
        <v>0</v>
      </c>
      <c r="D21" s="548">
        <v>0</v>
      </c>
    </row>
    <row r="22" spans="1:4" s="542" customFormat="1" x14ac:dyDescent="0.3">
      <c r="A22" s="546" t="s">
        <v>653</v>
      </c>
      <c r="B22" s="544" t="s">
        <v>260</v>
      </c>
      <c r="C22" s="548">
        <v>0</v>
      </c>
      <c r="D22" s="548">
        <v>0</v>
      </c>
    </row>
    <row r="23" spans="1:4" s="542" customFormat="1" x14ac:dyDescent="0.3">
      <c r="A23" s="546" t="s">
        <v>654</v>
      </c>
      <c r="B23" s="544" t="s">
        <v>263</v>
      </c>
      <c r="C23" s="548">
        <v>0</v>
      </c>
      <c r="D23" s="548">
        <v>0</v>
      </c>
    </row>
    <row r="24" spans="1:4" s="542" customFormat="1" x14ac:dyDescent="0.3">
      <c r="A24" s="543" t="s">
        <v>655</v>
      </c>
      <c r="B24" s="544" t="s">
        <v>266</v>
      </c>
      <c r="C24" s="549">
        <v>20904000</v>
      </c>
      <c r="D24" s="549">
        <v>20904000</v>
      </c>
    </row>
    <row r="25" spans="1:4" s="542" customFormat="1" x14ac:dyDescent="0.3">
      <c r="A25" s="546" t="s">
        <v>656</v>
      </c>
      <c r="B25" s="544" t="s">
        <v>269</v>
      </c>
      <c r="C25" s="548">
        <v>0</v>
      </c>
      <c r="D25" s="548">
        <v>0</v>
      </c>
    </row>
    <row r="26" spans="1:4" s="542" customFormat="1" x14ac:dyDescent="0.3">
      <c r="A26" s="546" t="s">
        <v>657</v>
      </c>
      <c r="B26" s="544" t="s">
        <v>272</v>
      </c>
      <c r="C26" s="548">
        <v>0</v>
      </c>
      <c r="D26" s="548">
        <v>0</v>
      </c>
    </row>
    <row r="27" spans="1:4" s="542" customFormat="1" x14ac:dyDescent="0.3">
      <c r="A27" s="546" t="s">
        <v>658</v>
      </c>
      <c r="B27" s="544" t="s">
        <v>275</v>
      </c>
      <c r="C27" s="548">
        <v>20904000</v>
      </c>
      <c r="D27" s="548">
        <v>20904000</v>
      </c>
    </row>
    <row r="28" spans="1:4" s="542" customFormat="1" x14ac:dyDescent="0.3">
      <c r="A28" s="546" t="s">
        <v>659</v>
      </c>
      <c r="B28" s="544" t="s">
        <v>277</v>
      </c>
      <c r="C28" s="548">
        <v>0</v>
      </c>
      <c r="D28" s="548">
        <v>0</v>
      </c>
    </row>
    <row r="29" spans="1:4" s="542" customFormat="1" x14ac:dyDescent="0.3">
      <c r="A29" s="543" t="s">
        <v>660</v>
      </c>
      <c r="B29" s="544" t="s">
        <v>280</v>
      </c>
      <c r="C29" s="549">
        <v>0</v>
      </c>
      <c r="D29" s="549">
        <v>0</v>
      </c>
    </row>
    <row r="30" spans="1:4" s="542" customFormat="1" x14ac:dyDescent="0.3">
      <c r="A30" s="546" t="s">
        <v>661</v>
      </c>
      <c r="B30" s="544" t="s">
        <v>283</v>
      </c>
      <c r="C30" s="548">
        <v>0</v>
      </c>
      <c r="D30" s="548">
        <v>0</v>
      </c>
    </row>
    <row r="31" spans="1:4" s="542" customFormat="1" ht="20.399999999999999" x14ac:dyDescent="0.3">
      <c r="A31" s="546" t="s">
        <v>662</v>
      </c>
      <c r="B31" s="544" t="s">
        <v>286</v>
      </c>
      <c r="C31" s="548">
        <v>0</v>
      </c>
      <c r="D31" s="548">
        <v>0</v>
      </c>
    </row>
    <row r="32" spans="1:4" s="542" customFormat="1" x14ac:dyDescent="0.3">
      <c r="A32" s="546" t="s">
        <v>663</v>
      </c>
      <c r="B32" s="544" t="s">
        <v>315</v>
      </c>
      <c r="C32" s="548">
        <v>0</v>
      </c>
      <c r="D32" s="548">
        <v>0</v>
      </c>
    </row>
    <row r="33" spans="1:4" s="542" customFormat="1" x14ac:dyDescent="0.3">
      <c r="A33" s="546" t="s">
        <v>664</v>
      </c>
      <c r="B33" s="544" t="s">
        <v>318</v>
      </c>
      <c r="C33" s="548">
        <v>0</v>
      </c>
      <c r="D33" s="548">
        <v>0</v>
      </c>
    </row>
    <row r="34" spans="1:4" s="542" customFormat="1" x14ac:dyDescent="0.3">
      <c r="A34" s="543" t="s">
        <v>665</v>
      </c>
      <c r="B34" s="544" t="s">
        <v>319</v>
      </c>
      <c r="C34" s="549">
        <v>0</v>
      </c>
      <c r="D34" s="549">
        <v>0</v>
      </c>
    </row>
    <row r="35" spans="1:4" s="542" customFormat="1" x14ac:dyDescent="0.3">
      <c r="A35" s="543" t="s">
        <v>666</v>
      </c>
      <c r="B35" s="544" t="s">
        <v>322</v>
      </c>
      <c r="C35" s="549">
        <v>0</v>
      </c>
      <c r="D35" s="549">
        <v>0</v>
      </c>
    </row>
    <row r="36" spans="1:4" s="542" customFormat="1" x14ac:dyDescent="0.3">
      <c r="A36" s="546" t="s">
        <v>667</v>
      </c>
      <c r="B36" s="544" t="s">
        <v>668</v>
      </c>
      <c r="C36" s="548">
        <v>0</v>
      </c>
      <c r="D36" s="548">
        <v>0</v>
      </c>
    </row>
    <row r="37" spans="1:4" s="542" customFormat="1" x14ac:dyDescent="0.3">
      <c r="A37" s="546" t="s">
        <v>669</v>
      </c>
      <c r="B37" s="544" t="s">
        <v>670</v>
      </c>
      <c r="C37" s="548">
        <v>0</v>
      </c>
      <c r="D37" s="548">
        <v>0</v>
      </c>
    </row>
    <row r="38" spans="1:4" s="542" customFormat="1" x14ac:dyDescent="0.3">
      <c r="A38" s="546" t="s">
        <v>671</v>
      </c>
      <c r="B38" s="544" t="s">
        <v>672</v>
      </c>
      <c r="C38" s="548">
        <v>0</v>
      </c>
      <c r="D38" s="548">
        <v>0</v>
      </c>
    </row>
    <row r="39" spans="1:4" s="542" customFormat="1" x14ac:dyDescent="0.3">
      <c r="A39" s="546" t="s">
        <v>673</v>
      </c>
      <c r="B39" s="544" t="s">
        <v>674</v>
      </c>
      <c r="C39" s="548">
        <v>0</v>
      </c>
      <c r="D39" s="548">
        <v>0</v>
      </c>
    </row>
    <row r="40" spans="1:4" s="542" customFormat="1" x14ac:dyDescent="0.3">
      <c r="A40" s="543" t="s">
        <v>675</v>
      </c>
      <c r="B40" s="544" t="s">
        <v>676</v>
      </c>
      <c r="C40" s="549">
        <v>0</v>
      </c>
      <c r="D40" s="549">
        <v>0</v>
      </c>
    </row>
    <row r="41" spans="1:4" s="542" customFormat="1" x14ac:dyDescent="0.3">
      <c r="A41" s="546" t="s">
        <v>677</v>
      </c>
      <c r="B41" s="544" t="s">
        <v>678</v>
      </c>
      <c r="C41" s="548">
        <v>0</v>
      </c>
      <c r="D41" s="548">
        <v>0</v>
      </c>
    </row>
    <row r="42" spans="1:4" s="542" customFormat="1" ht="20.399999999999999" x14ac:dyDescent="0.3">
      <c r="A42" s="546" t="s">
        <v>679</v>
      </c>
      <c r="B42" s="544" t="s">
        <v>680</v>
      </c>
      <c r="C42" s="548">
        <v>0</v>
      </c>
      <c r="D42" s="548">
        <v>0</v>
      </c>
    </row>
    <row r="43" spans="1:4" s="542" customFormat="1" x14ac:dyDescent="0.3">
      <c r="A43" s="546" t="s">
        <v>681</v>
      </c>
      <c r="B43" s="544" t="s">
        <v>682</v>
      </c>
      <c r="C43" s="548">
        <v>0</v>
      </c>
      <c r="D43" s="548">
        <v>0</v>
      </c>
    </row>
    <row r="44" spans="1:4" s="542" customFormat="1" x14ac:dyDescent="0.3">
      <c r="A44" s="546" t="s">
        <v>683</v>
      </c>
      <c r="B44" s="544" t="s">
        <v>684</v>
      </c>
      <c r="C44" s="548">
        <v>0</v>
      </c>
      <c r="D44" s="548">
        <v>0</v>
      </c>
    </row>
    <row r="45" spans="1:4" s="542" customFormat="1" x14ac:dyDescent="0.3">
      <c r="A45" s="543" t="s">
        <v>685</v>
      </c>
      <c r="B45" s="544" t="s">
        <v>686</v>
      </c>
      <c r="C45" s="549">
        <v>0</v>
      </c>
      <c r="D45" s="549">
        <v>0</v>
      </c>
    </row>
    <row r="46" spans="1:4" s="542" customFormat="1" x14ac:dyDescent="0.3">
      <c r="A46" s="546" t="s">
        <v>687</v>
      </c>
      <c r="B46" s="544" t="s">
        <v>688</v>
      </c>
      <c r="C46" s="548">
        <v>0</v>
      </c>
      <c r="D46" s="548">
        <v>0</v>
      </c>
    </row>
    <row r="47" spans="1:4" s="542" customFormat="1" ht="20.399999999999999" x14ac:dyDescent="0.3">
      <c r="A47" s="546" t="s">
        <v>689</v>
      </c>
      <c r="B47" s="544" t="s">
        <v>690</v>
      </c>
      <c r="C47" s="548">
        <v>0</v>
      </c>
      <c r="D47" s="548">
        <v>0</v>
      </c>
    </row>
    <row r="48" spans="1:4" s="542" customFormat="1" x14ac:dyDescent="0.3">
      <c r="A48" s="546" t="s">
        <v>691</v>
      </c>
      <c r="B48" s="544" t="s">
        <v>692</v>
      </c>
      <c r="C48" s="548">
        <v>0</v>
      </c>
      <c r="D48" s="548">
        <v>0</v>
      </c>
    </row>
    <row r="49" spans="1:4" s="542" customFormat="1" x14ac:dyDescent="0.3">
      <c r="A49" s="546" t="s">
        <v>693</v>
      </c>
      <c r="B49" s="544" t="s">
        <v>694</v>
      </c>
      <c r="C49" s="548">
        <v>0</v>
      </c>
      <c r="D49" s="548">
        <v>0</v>
      </c>
    </row>
    <row r="50" spans="1:4" s="542" customFormat="1" x14ac:dyDescent="0.3">
      <c r="A50" s="543" t="s">
        <v>695</v>
      </c>
      <c r="B50" s="544" t="s">
        <v>696</v>
      </c>
      <c r="C50" s="548">
        <v>0</v>
      </c>
      <c r="D50" s="548">
        <v>0</v>
      </c>
    </row>
    <row r="51" spans="1:4" s="542" customFormat="1" ht="20.399999999999999" x14ac:dyDescent="0.3">
      <c r="A51" s="543" t="s">
        <v>697</v>
      </c>
      <c r="B51" s="544" t="s">
        <v>698</v>
      </c>
      <c r="C51" s="549">
        <v>95911761</v>
      </c>
      <c r="D51" s="549">
        <v>27468326</v>
      </c>
    </row>
    <row r="52" spans="1:4" s="542" customFormat="1" x14ac:dyDescent="0.3">
      <c r="A52" s="543" t="s">
        <v>699</v>
      </c>
      <c r="B52" s="544" t="s">
        <v>700</v>
      </c>
      <c r="C52" s="548">
        <v>0</v>
      </c>
      <c r="D52" s="548">
        <v>0</v>
      </c>
    </row>
    <row r="53" spans="1:4" s="542" customFormat="1" x14ac:dyDescent="0.3">
      <c r="A53" s="543" t="s">
        <v>701</v>
      </c>
      <c r="B53" s="544" t="s">
        <v>702</v>
      </c>
      <c r="C53" s="548">
        <v>0</v>
      </c>
      <c r="D53" s="548">
        <v>0</v>
      </c>
    </row>
    <row r="54" spans="1:4" s="542" customFormat="1" x14ac:dyDescent="0.3">
      <c r="A54" s="543" t="s">
        <v>703</v>
      </c>
      <c r="B54" s="544" t="s">
        <v>704</v>
      </c>
      <c r="C54" s="549">
        <v>0</v>
      </c>
      <c r="D54" s="549">
        <v>0</v>
      </c>
    </row>
    <row r="55" spans="1:4" s="542" customFormat="1" x14ac:dyDescent="0.3">
      <c r="A55" s="543" t="s">
        <v>705</v>
      </c>
      <c r="B55" s="544" t="s">
        <v>706</v>
      </c>
      <c r="C55" s="548">
        <v>0</v>
      </c>
      <c r="D55" s="548">
        <v>0</v>
      </c>
    </row>
    <row r="56" spans="1:4" s="542" customFormat="1" x14ac:dyDescent="0.3">
      <c r="A56" s="543" t="s">
        <v>707</v>
      </c>
      <c r="B56" s="544" t="s">
        <v>708</v>
      </c>
      <c r="C56" s="548">
        <v>0</v>
      </c>
      <c r="D56" s="548">
        <v>0</v>
      </c>
    </row>
    <row r="57" spans="1:4" s="542" customFormat="1" x14ac:dyDescent="0.3">
      <c r="A57" s="543" t="s">
        <v>709</v>
      </c>
      <c r="B57" s="544" t="s">
        <v>710</v>
      </c>
      <c r="C57" s="548">
        <v>17675774</v>
      </c>
      <c r="D57" s="548">
        <v>17675774</v>
      </c>
    </row>
    <row r="58" spans="1:4" s="542" customFormat="1" x14ac:dyDescent="0.3">
      <c r="A58" s="543" t="s">
        <v>711</v>
      </c>
      <c r="B58" s="544" t="s">
        <v>712</v>
      </c>
      <c r="C58" s="548">
        <v>0</v>
      </c>
      <c r="D58" s="548">
        <v>0</v>
      </c>
    </row>
    <row r="59" spans="1:4" s="542" customFormat="1" x14ac:dyDescent="0.3">
      <c r="A59" s="543" t="s">
        <v>713</v>
      </c>
      <c r="B59" s="544" t="s">
        <v>714</v>
      </c>
      <c r="C59" s="549">
        <v>17675774</v>
      </c>
      <c r="D59" s="549">
        <v>17675774</v>
      </c>
    </row>
    <row r="60" spans="1:4" s="542" customFormat="1" x14ac:dyDescent="0.3">
      <c r="A60" s="543" t="s">
        <v>715</v>
      </c>
      <c r="B60" s="544" t="s">
        <v>716</v>
      </c>
      <c r="C60" s="548">
        <v>477979</v>
      </c>
      <c r="D60" s="548">
        <v>477979</v>
      </c>
    </row>
    <row r="61" spans="1:4" s="542" customFormat="1" x14ac:dyDescent="0.3">
      <c r="A61" s="543" t="s">
        <v>717</v>
      </c>
      <c r="B61" s="544" t="s">
        <v>718</v>
      </c>
      <c r="C61" s="548">
        <v>0</v>
      </c>
      <c r="D61" s="548">
        <v>0</v>
      </c>
    </row>
    <row r="62" spans="1:4" s="542" customFormat="1" x14ac:dyDescent="0.3">
      <c r="A62" s="543" t="s">
        <v>719</v>
      </c>
      <c r="B62" s="544" t="s">
        <v>720</v>
      </c>
      <c r="C62" s="548">
        <v>1672345</v>
      </c>
      <c r="D62" s="548">
        <v>1672345</v>
      </c>
    </row>
    <row r="63" spans="1:4" s="542" customFormat="1" x14ac:dyDescent="0.3">
      <c r="A63" s="543" t="s">
        <v>721</v>
      </c>
      <c r="B63" s="544" t="s">
        <v>722</v>
      </c>
      <c r="C63" s="549">
        <v>2150324</v>
      </c>
      <c r="D63" s="549">
        <v>2150324</v>
      </c>
    </row>
    <row r="64" spans="1:4" s="542" customFormat="1" x14ac:dyDescent="0.3">
      <c r="A64" s="543" t="s">
        <v>723</v>
      </c>
      <c r="B64" s="544" t="s">
        <v>724</v>
      </c>
      <c r="C64" s="549">
        <v>0</v>
      </c>
      <c r="D64" s="549">
        <v>0</v>
      </c>
    </row>
    <row r="65" spans="1:4" s="542" customFormat="1" x14ac:dyDescent="0.3">
      <c r="A65" s="543" t="s">
        <v>725</v>
      </c>
      <c r="B65" s="544" t="s">
        <v>726</v>
      </c>
      <c r="C65" s="549">
        <v>0</v>
      </c>
      <c r="D65" s="549">
        <v>0</v>
      </c>
    </row>
    <row r="66" spans="1:4" s="542" customFormat="1" x14ac:dyDescent="0.3">
      <c r="A66" s="543" t="s">
        <v>727</v>
      </c>
      <c r="B66" s="544" t="s">
        <v>728</v>
      </c>
      <c r="C66" s="548"/>
      <c r="D66" s="548"/>
    </row>
    <row r="67" spans="1:4" s="542" customFormat="1" ht="20.399999999999999" x14ac:dyDescent="0.3">
      <c r="A67" s="543" t="s">
        <v>729</v>
      </c>
      <c r="B67" s="544" t="s">
        <v>730</v>
      </c>
      <c r="C67" s="548"/>
      <c r="D67" s="548"/>
    </row>
    <row r="68" spans="1:4" s="542" customFormat="1" x14ac:dyDescent="0.3">
      <c r="A68" s="543" t="s">
        <v>731</v>
      </c>
      <c r="B68" s="544" t="s">
        <v>732</v>
      </c>
      <c r="C68" s="549">
        <v>2335049</v>
      </c>
      <c r="D68" s="549">
        <v>2335049</v>
      </c>
    </row>
    <row r="69" spans="1:4" s="542" customFormat="1" x14ac:dyDescent="0.3">
      <c r="A69" s="543" t="s">
        <v>733</v>
      </c>
      <c r="B69" s="544" t="s">
        <v>734</v>
      </c>
      <c r="C69" s="548">
        <v>0</v>
      </c>
      <c r="D69" s="548">
        <v>0</v>
      </c>
    </row>
    <row r="70" spans="1:4" s="542" customFormat="1" ht="16.2" thickBot="1" x14ac:dyDescent="0.35">
      <c r="A70" s="550" t="s">
        <v>735</v>
      </c>
      <c r="B70" s="544" t="s">
        <v>736</v>
      </c>
      <c r="C70" s="551">
        <v>118072908</v>
      </c>
      <c r="D70" s="551">
        <v>49629473</v>
      </c>
    </row>
    <row r="71" spans="1:4" x14ac:dyDescent="0.3">
      <c r="A71" s="552"/>
      <c r="C71" s="553"/>
      <c r="D71" s="553"/>
    </row>
    <row r="72" spans="1:4" x14ac:dyDescent="0.3">
      <c r="A72" s="552"/>
      <c r="C72" s="553"/>
      <c r="D72" s="553"/>
    </row>
    <row r="73" spans="1:4" x14ac:dyDescent="0.3">
      <c r="C73" s="553"/>
      <c r="D73" s="553"/>
    </row>
    <row r="74" spans="1:4" x14ac:dyDescent="0.3">
      <c r="A74" s="781"/>
      <c r="B74" s="781"/>
      <c r="C74" s="781"/>
      <c r="D74" s="781"/>
    </row>
    <row r="75" spans="1:4" x14ac:dyDescent="0.3">
      <c r="A75" s="781"/>
      <c r="B75" s="781"/>
      <c r="C75" s="781"/>
      <c r="D75" s="781"/>
    </row>
  </sheetData>
  <mergeCells count="8">
    <mergeCell ref="A74:D74"/>
    <mergeCell ref="A75:D75"/>
    <mergeCell ref="A1:D1"/>
    <mergeCell ref="A3:A5"/>
    <mergeCell ref="B3:B5"/>
    <mergeCell ref="C3:C4"/>
    <mergeCell ref="D3:D4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&amp;R&amp;"-,Félkövér dőlt"&amp;12 7A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B3BC5-33EC-48EB-9E1B-3B82F7C1FDE7}">
  <dimension ref="A1:E26"/>
  <sheetViews>
    <sheetView view="pageBreakPreview" topLeftCell="A4" zoomScale="145" zoomScaleNormal="100" zoomScaleSheetLayoutView="145" workbookViewId="0">
      <selection activeCell="C20" sqref="C20"/>
    </sheetView>
  </sheetViews>
  <sheetFormatPr defaultRowHeight="13.2" x14ac:dyDescent="0.3"/>
  <cols>
    <col min="1" max="1" width="61" style="555" customWidth="1"/>
    <col min="2" max="2" width="5.33203125" style="576" customWidth="1"/>
    <col min="3" max="3" width="15.44140625" style="554" customWidth="1"/>
    <col min="4" max="4" width="9.109375" style="554"/>
    <col min="5" max="5" width="12.44140625" style="554" customWidth="1"/>
    <col min="6" max="256" width="9.109375" style="554"/>
    <col min="257" max="257" width="61" style="554" customWidth="1"/>
    <col min="258" max="258" width="5.33203125" style="554" customWidth="1"/>
    <col min="259" max="259" width="15.44140625" style="554" customWidth="1"/>
    <col min="260" max="512" width="9.109375" style="554"/>
    <col min="513" max="513" width="61" style="554" customWidth="1"/>
    <col min="514" max="514" width="5.33203125" style="554" customWidth="1"/>
    <col min="515" max="515" width="15.44140625" style="554" customWidth="1"/>
    <col min="516" max="768" width="9.109375" style="554"/>
    <col min="769" max="769" width="61" style="554" customWidth="1"/>
    <col min="770" max="770" width="5.33203125" style="554" customWidth="1"/>
    <col min="771" max="771" width="15.44140625" style="554" customWidth="1"/>
    <col min="772" max="1024" width="9.109375" style="554"/>
    <col min="1025" max="1025" width="61" style="554" customWidth="1"/>
    <col min="1026" max="1026" width="5.33203125" style="554" customWidth="1"/>
    <col min="1027" max="1027" width="15.44140625" style="554" customWidth="1"/>
    <col min="1028" max="1280" width="9.109375" style="554"/>
    <col min="1281" max="1281" width="61" style="554" customWidth="1"/>
    <col min="1282" max="1282" width="5.33203125" style="554" customWidth="1"/>
    <col min="1283" max="1283" width="15.44140625" style="554" customWidth="1"/>
    <col min="1284" max="1536" width="9.109375" style="554"/>
    <col min="1537" max="1537" width="61" style="554" customWidth="1"/>
    <col min="1538" max="1538" width="5.33203125" style="554" customWidth="1"/>
    <col min="1539" max="1539" width="15.44140625" style="554" customWidth="1"/>
    <col min="1540" max="1792" width="9.109375" style="554"/>
    <col min="1793" max="1793" width="61" style="554" customWidth="1"/>
    <col min="1794" max="1794" width="5.33203125" style="554" customWidth="1"/>
    <col min="1795" max="1795" width="15.44140625" style="554" customWidth="1"/>
    <col min="1796" max="2048" width="9.109375" style="554"/>
    <col min="2049" max="2049" width="61" style="554" customWidth="1"/>
    <col min="2050" max="2050" width="5.33203125" style="554" customWidth="1"/>
    <col min="2051" max="2051" width="15.44140625" style="554" customWidth="1"/>
    <col min="2052" max="2304" width="9.109375" style="554"/>
    <col min="2305" max="2305" width="61" style="554" customWidth="1"/>
    <col min="2306" max="2306" width="5.33203125" style="554" customWidth="1"/>
    <col min="2307" max="2307" width="15.44140625" style="554" customWidth="1"/>
    <col min="2308" max="2560" width="9.109375" style="554"/>
    <col min="2561" max="2561" width="61" style="554" customWidth="1"/>
    <col min="2562" max="2562" width="5.33203125" style="554" customWidth="1"/>
    <col min="2563" max="2563" width="15.44140625" style="554" customWidth="1"/>
    <col min="2564" max="2816" width="9.109375" style="554"/>
    <col min="2817" max="2817" width="61" style="554" customWidth="1"/>
    <col min="2818" max="2818" width="5.33203125" style="554" customWidth="1"/>
    <col min="2819" max="2819" width="15.44140625" style="554" customWidth="1"/>
    <col min="2820" max="3072" width="9.109375" style="554"/>
    <col min="3073" max="3073" width="61" style="554" customWidth="1"/>
    <col min="3074" max="3074" width="5.33203125" style="554" customWidth="1"/>
    <col min="3075" max="3075" width="15.44140625" style="554" customWidth="1"/>
    <col min="3076" max="3328" width="9.109375" style="554"/>
    <col min="3329" max="3329" width="61" style="554" customWidth="1"/>
    <col min="3330" max="3330" width="5.33203125" style="554" customWidth="1"/>
    <col min="3331" max="3331" width="15.44140625" style="554" customWidth="1"/>
    <col min="3332" max="3584" width="9.109375" style="554"/>
    <col min="3585" max="3585" width="61" style="554" customWidth="1"/>
    <col min="3586" max="3586" width="5.33203125" style="554" customWidth="1"/>
    <col min="3587" max="3587" width="15.44140625" style="554" customWidth="1"/>
    <col min="3588" max="3840" width="9.109375" style="554"/>
    <col min="3841" max="3841" width="61" style="554" customWidth="1"/>
    <col min="3842" max="3842" width="5.33203125" style="554" customWidth="1"/>
    <col min="3843" max="3843" width="15.44140625" style="554" customWidth="1"/>
    <col min="3844" max="4096" width="9.109375" style="554"/>
    <col min="4097" max="4097" width="61" style="554" customWidth="1"/>
    <col min="4098" max="4098" width="5.33203125" style="554" customWidth="1"/>
    <col min="4099" max="4099" width="15.44140625" style="554" customWidth="1"/>
    <col min="4100" max="4352" width="9.109375" style="554"/>
    <col min="4353" max="4353" width="61" style="554" customWidth="1"/>
    <col min="4354" max="4354" width="5.33203125" style="554" customWidth="1"/>
    <col min="4355" max="4355" width="15.44140625" style="554" customWidth="1"/>
    <col min="4356" max="4608" width="9.109375" style="554"/>
    <col min="4609" max="4609" width="61" style="554" customWidth="1"/>
    <col min="4610" max="4610" width="5.33203125" style="554" customWidth="1"/>
    <col min="4611" max="4611" width="15.44140625" style="554" customWidth="1"/>
    <col min="4612" max="4864" width="9.109375" style="554"/>
    <col min="4865" max="4865" width="61" style="554" customWidth="1"/>
    <col min="4866" max="4866" width="5.33203125" style="554" customWidth="1"/>
    <col min="4867" max="4867" width="15.44140625" style="554" customWidth="1"/>
    <col min="4868" max="5120" width="9.109375" style="554"/>
    <col min="5121" max="5121" width="61" style="554" customWidth="1"/>
    <col min="5122" max="5122" width="5.33203125" style="554" customWidth="1"/>
    <col min="5123" max="5123" width="15.44140625" style="554" customWidth="1"/>
    <col min="5124" max="5376" width="9.109375" style="554"/>
    <col min="5377" max="5377" width="61" style="554" customWidth="1"/>
    <col min="5378" max="5378" width="5.33203125" style="554" customWidth="1"/>
    <col min="5379" max="5379" width="15.44140625" style="554" customWidth="1"/>
    <col min="5380" max="5632" width="9.109375" style="554"/>
    <col min="5633" max="5633" width="61" style="554" customWidth="1"/>
    <col min="5634" max="5634" width="5.33203125" style="554" customWidth="1"/>
    <col min="5635" max="5635" width="15.44140625" style="554" customWidth="1"/>
    <col min="5636" max="5888" width="9.109375" style="554"/>
    <col min="5889" max="5889" width="61" style="554" customWidth="1"/>
    <col min="5890" max="5890" width="5.33203125" style="554" customWidth="1"/>
    <col min="5891" max="5891" width="15.44140625" style="554" customWidth="1"/>
    <col min="5892" max="6144" width="9.109375" style="554"/>
    <col min="6145" max="6145" width="61" style="554" customWidth="1"/>
    <col min="6146" max="6146" width="5.33203125" style="554" customWidth="1"/>
    <col min="6147" max="6147" width="15.44140625" style="554" customWidth="1"/>
    <col min="6148" max="6400" width="9.109375" style="554"/>
    <col min="6401" max="6401" width="61" style="554" customWidth="1"/>
    <col min="6402" max="6402" width="5.33203125" style="554" customWidth="1"/>
    <col min="6403" max="6403" width="15.44140625" style="554" customWidth="1"/>
    <col min="6404" max="6656" width="9.109375" style="554"/>
    <col min="6657" max="6657" width="61" style="554" customWidth="1"/>
    <col min="6658" max="6658" width="5.33203125" style="554" customWidth="1"/>
    <col min="6659" max="6659" width="15.44140625" style="554" customWidth="1"/>
    <col min="6660" max="6912" width="9.109375" style="554"/>
    <col min="6913" max="6913" width="61" style="554" customWidth="1"/>
    <col min="6914" max="6914" width="5.33203125" style="554" customWidth="1"/>
    <col min="6915" max="6915" width="15.44140625" style="554" customWidth="1"/>
    <col min="6916" max="7168" width="9.109375" style="554"/>
    <col min="7169" max="7169" width="61" style="554" customWidth="1"/>
    <col min="7170" max="7170" width="5.33203125" style="554" customWidth="1"/>
    <col min="7171" max="7171" width="15.44140625" style="554" customWidth="1"/>
    <col min="7172" max="7424" width="9.109375" style="554"/>
    <col min="7425" max="7425" width="61" style="554" customWidth="1"/>
    <col min="7426" max="7426" width="5.33203125" style="554" customWidth="1"/>
    <col min="7427" max="7427" width="15.44140625" style="554" customWidth="1"/>
    <col min="7428" max="7680" width="9.109375" style="554"/>
    <col min="7681" max="7681" width="61" style="554" customWidth="1"/>
    <col min="7682" max="7682" width="5.33203125" style="554" customWidth="1"/>
    <col min="7683" max="7683" width="15.44140625" style="554" customWidth="1"/>
    <col min="7684" max="7936" width="9.109375" style="554"/>
    <col min="7937" max="7937" width="61" style="554" customWidth="1"/>
    <col min="7938" max="7938" width="5.33203125" style="554" customWidth="1"/>
    <col min="7939" max="7939" width="15.44140625" style="554" customWidth="1"/>
    <col min="7940" max="8192" width="9.109375" style="554"/>
    <col min="8193" max="8193" width="61" style="554" customWidth="1"/>
    <col min="8194" max="8194" width="5.33203125" style="554" customWidth="1"/>
    <col min="8195" max="8195" width="15.44140625" style="554" customWidth="1"/>
    <col min="8196" max="8448" width="9.109375" style="554"/>
    <col min="8449" max="8449" width="61" style="554" customWidth="1"/>
    <col min="8450" max="8450" width="5.33203125" style="554" customWidth="1"/>
    <col min="8451" max="8451" width="15.44140625" style="554" customWidth="1"/>
    <col min="8452" max="8704" width="9.109375" style="554"/>
    <col min="8705" max="8705" width="61" style="554" customWidth="1"/>
    <col min="8706" max="8706" width="5.33203125" style="554" customWidth="1"/>
    <col min="8707" max="8707" width="15.44140625" style="554" customWidth="1"/>
    <col min="8708" max="8960" width="9.109375" style="554"/>
    <col min="8961" max="8961" width="61" style="554" customWidth="1"/>
    <col min="8962" max="8962" width="5.33203125" style="554" customWidth="1"/>
    <col min="8963" max="8963" width="15.44140625" style="554" customWidth="1"/>
    <col min="8964" max="9216" width="9.109375" style="554"/>
    <col min="9217" max="9217" width="61" style="554" customWidth="1"/>
    <col min="9218" max="9218" width="5.33203125" style="554" customWidth="1"/>
    <col min="9219" max="9219" width="15.44140625" style="554" customWidth="1"/>
    <col min="9220" max="9472" width="9.109375" style="554"/>
    <col min="9473" max="9473" width="61" style="554" customWidth="1"/>
    <col min="9474" max="9474" width="5.33203125" style="554" customWidth="1"/>
    <col min="9475" max="9475" width="15.44140625" style="554" customWidth="1"/>
    <col min="9476" max="9728" width="9.109375" style="554"/>
    <col min="9729" max="9729" width="61" style="554" customWidth="1"/>
    <col min="9730" max="9730" width="5.33203125" style="554" customWidth="1"/>
    <col min="9731" max="9731" width="15.44140625" style="554" customWidth="1"/>
    <col min="9732" max="9984" width="9.109375" style="554"/>
    <col min="9985" max="9985" width="61" style="554" customWidth="1"/>
    <col min="9986" max="9986" width="5.33203125" style="554" customWidth="1"/>
    <col min="9987" max="9987" width="15.44140625" style="554" customWidth="1"/>
    <col min="9988" max="10240" width="9.109375" style="554"/>
    <col min="10241" max="10241" width="61" style="554" customWidth="1"/>
    <col min="10242" max="10242" width="5.33203125" style="554" customWidth="1"/>
    <col min="10243" max="10243" width="15.44140625" style="554" customWidth="1"/>
    <col min="10244" max="10496" width="9.109375" style="554"/>
    <col min="10497" max="10497" width="61" style="554" customWidth="1"/>
    <col min="10498" max="10498" width="5.33203125" style="554" customWidth="1"/>
    <col min="10499" max="10499" width="15.44140625" style="554" customWidth="1"/>
    <col min="10500" max="10752" width="9.109375" style="554"/>
    <col min="10753" max="10753" width="61" style="554" customWidth="1"/>
    <col min="10754" max="10754" width="5.33203125" style="554" customWidth="1"/>
    <col min="10755" max="10755" width="15.44140625" style="554" customWidth="1"/>
    <col min="10756" max="11008" width="9.109375" style="554"/>
    <col min="11009" max="11009" width="61" style="554" customWidth="1"/>
    <col min="11010" max="11010" width="5.33203125" style="554" customWidth="1"/>
    <col min="11011" max="11011" width="15.44140625" style="554" customWidth="1"/>
    <col min="11012" max="11264" width="9.109375" style="554"/>
    <col min="11265" max="11265" width="61" style="554" customWidth="1"/>
    <col min="11266" max="11266" width="5.33203125" style="554" customWidth="1"/>
    <col min="11267" max="11267" width="15.44140625" style="554" customWidth="1"/>
    <col min="11268" max="11520" width="9.109375" style="554"/>
    <col min="11521" max="11521" width="61" style="554" customWidth="1"/>
    <col min="11522" max="11522" width="5.33203125" style="554" customWidth="1"/>
    <col min="11523" max="11523" width="15.44140625" style="554" customWidth="1"/>
    <col min="11524" max="11776" width="9.109375" style="554"/>
    <col min="11777" max="11777" width="61" style="554" customWidth="1"/>
    <col min="11778" max="11778" width="5.33203125" style="554" customWidth="1"/>
    <col min="11779" max="11779" width="15.44140625" style="554" customWidth="1"/>
    <col min="11780" max="12032" width="9.109375" style="554"/>
    <col min="12033" max="12033" width="61" style="554" customWidth="1"/>
    <col min="12034" max="12034" width="5.33203125" style="554" customWidth="1"/>
    <col min="12035" max="12035" width="15.44140625" style="554" customWidth="1"/>
    <col min="12036" max="12288" width="9.109375" style="554"/>
    <col min="12289" max="12289" width="61" style="554" customWidth="1"/>
    <col min="12290" max="12290" width="5.33203125" style="554" customWidth="1"/>
    <col min="12291" max="12291" width="15.44140625" style="554" customWidth="1"/>
    <col min="12292" max="12544" width="9.109375" style="554"/>
    <col min="12545" max="12545" width="61" style="554" customWidth="1"/>
    <col min="12546" max="12546" width="5.33203125" style="554" customWidth="1"/>
    <col min="12547" max="12547" width="15.44140625" style="554" customWidth="1"/>
    <col min="12548" max="12800" width="9.109375" style="554"/>
    <col min="12801" max="12801" width="61" style="554" customWidth="1"/>
    <col min="12802" max="12802" width="5.33203125" style="554" customWidth="1"/>
    <col min="12803" max="12803" width="15.44140625" style="554" customWidth="1"/>
    <col min="12804" max="13056" width="9.109375" style="554"/>
    <col min="13057" max="13057" width="61" style="554" customWidth="1"/>
    <col min="13058" max="13058" width="5.33203125" style="554" customWidth="1"/>
    <col min="13059" max="13059" width="15.44140625" style="554" customWidth="1"/>
    <col min="13060" max="13312" width="9.109375" style="554"/>
    <col min="13313" max="13313" width="61" style="554" customWidth="1"/>
    <col min="13314" max="13314" width="5.33203125" style="554" customWidth="1"/>
    <col min="13315" max="13315" width="15.44140625" style="554" customWidth="1"/>
    <col min="13316" max="13568" width="9.109375" style="554"/>
    <col min="13569" max="13569" width="61" style="554" customWidth="1"/>
    <col min="13570" max="13570" width="5.33203125" style="554" customWidth="1"/>
    <col min="13571" max="13571" width="15.44140625" style="554" customWidth="1"/>
    <col min="13572" max="13824" width="9.109375" style="554"/>
    <col min="13825" max="13825" width="61" style="554" customWidth="1"/>
    <col min="13826" max="13826" width="5.33203125" style="554" customWidth="1"/>
    <col min="13827" max="13827" width="15.44140625" style="554" customWidth="1"/>
    <col min="13828" max="14080" width="9.109375" style="554"/>
    <col min="14081" max="14081" width="61" style="554" customWidth="1"/>
    <col min="14082" max="14082" width="5.33203125" style="554" customWidth="1"/>
    <col min="14083" max="14083" width="15.44140625" style="554" customWidth="1"/>
    <col min="14084" max="14336" width="9.109375" style="554"/>
    <col min="14337" max="14337" width="61" style="554" customWidth="1"/>
    <col min="14338" max="14338" width="5.33203125" style="554" customWidth="1"/>
    <col min="14339" max="14339" width="15.44140625" style="554" customWidth="1"/>
    <col min="14340" max="14592" width="9.109375" style="554"/>
    <col min="14593" max="14593" width="61" style="554" customWidth="1"/>
    <col min="14594" max="14594" width="5.33203125" style="554" customWidth="1"/>
    <col min="14595" max="14595" width="15.44140625" style="554" customWidth="1"/>
    <col min="14596" max="14848" width="9.109375" style="554"/>
    <col min="14849" max="14849" width="61" style="554" customWidth="1"/>
    <col min="14850" max="14850" width="5.33203125" style="554" customWidth="1"/>
    <col min="14851" max="14851" width="15.44140625" style="554" customWidth="1"/>
    <col min="14852" max="15104" width="9.109375" style="554"/>
    <col min="15105" max="15105" width="61" style="554" customWidth="1"/>
    <col min="15106" max="15106" width="5.33203125" style="554" customWidth="1"/>
    <col min="15107" max="15107" width="15.44140625" style="554" customWidth="1"/>
    <col min="15108" max="15360" width="9.109375" style="554"/>
    <col min="15361" max="15361" width="61" style="554" customWidth="1"/>
    <col min="15362" max="15362" width="5.33203125" style="554" customWidth="1"/>
    <col min="15363" max="15363" width="15.44140625" style="554" customWidth="1"/>
    <col min="15364" max="15616" width="9.109375" style="554"/>
    <col min="15617" max="15617" width="61" style="554" customWidth="1"/>
    <col min="15618" max="15618" width="5.33203125" style="554" customWidth="1"/>
    <col min="15619" max="15619" width="15.44140625" style="554" customWidth="1"/>
    <col min="15620" max="15872" width="9.109375" style="554"/>
    <col min="15873" max="15873" width="61" style="554" customWidth="1"/>
    <col min="15874" max="15874" width="5.33203125" style="554" customWidth="1"/>
    <col min="15875" max="15875" width="15.44140625" style="554" customWidth="1"/>
    <col min="15876" max="16128" width="9.109375" style="554"/>
    <col min="16129" max="16129" width="61" style="554" customWidth="1"/>
    <col min="16130" max="16130" width="5.33203125" style="554" customWidth="1"/>
    <col min="16131" max="16131" width="15.44140625" style="554" customWidth="1"/>
    <col min="16132" max="16384" width="9.109375" style="554"/>
  </cols>
  <sheetData>
    <row r="1" spans="1:4" ht="32.25" customHeight="1" x14ac:dyDescent="0.3">
      <c r="A1" s="794" t="s">
        <v>737</v>
      </c>
      <c r="B1" s="794"/>
      <c r="C1" s="794"/>
    </row>
    <row r="2" spans="1:4" ht="15.6" x14ac:dyDescent="0.3">
      <c r="A2" s="795" t="s">
        <v>852</v>
      </c>
      <c r="B2" s="795"/>
      <c r="C2" s="795"/>
    </row>
    <row r="4" spans="1:4" ht="13.8" thickBot="1" x14ac:dyDescent="0.35">
      <c r="B4" s="556"/>
      <c r="C4" s="557" t="s">
        <v>738</v>
      </c>
    </row>
    <row r="5" spans="1:4" s="558" customFormat="1" ht="31.5" customHeight="1" x14ac:dyDescent="0.3">
      <c r="A5" s="796" t="s">
        <v>739</v>
      </c>
      <c r="B5" s="798" t="s">
        <v>468</v>
      </c>
      <c r="C5" s="800" t="s">
        <v>740</v>
      </c>
    </row>
    <row r="6" spans="1:4" s="558" customFormat="1" x14ac:dyDescent="0.3">
      <c r="A6" s="797"/>
      <c r="B6" s="799"/>
      <c r="C6" s="801"/>
    </row>
    <row r="7" spans="1:4" s="562" customFormat="1" ht="13.8" thickBot="1" x14ac:dyDescent="0.35">
      <c r="A7" s="559" t="s">
        <v>446</v>
      </c>
      <c r="B7" s="560" t="s">
        <v>628</v>
      </c>
      <c r="C7" s="561" t="s">
        <v>448</v>
      </c>
    </row>
    <row r="8" spans="1:4" ht="15.75" customHeight="1" x14ac:dyDescent="0.3">
      <c r="A8" s="543" t="s">
        <v>741</v>
      </c>
      <c r="B8" s="563" t="s">
        <v>630</v>
      </c>
      <c r="C8" s="564">
        <v>105537855</v>
      </c>
      <c r="D8" s="565"/>
    </row>
    <row r="9" spans="1:4" ht="15.75" customHeight="1" x14ac:dyDescent="0.3">
      <c r="A9" s="543" t="s">
        <v>742</v>
      </c>
      <c r="B9" s="544" t="s">
        <v>632</v>
      </c>
      <c r="C9" s="564">
        <v>0</v>
      </c>
    </row>
    <row r="10" spans="1:4" ht="15.75" customHeight="1" x14ac:dyDescent="0.3">
      <c r="A10" s="543" t="s">
        <v>743</v>
      </c>
      <c r="B10" s="544" t="s">
        <v>634</v>
      </c>
      <c r="C10" s="566">
        <v>6185883</v>
      </c>
    </row>
    <row r="11" spans="1:4" ht="15.75" customHeight="1" x14ac:dyDescent="0.3">
      <c r="A11" s="543" t="s">
        <v>744</v>
      </c>
      <c r="B11" s="544" t="s">
        <v>636</v>
      </c>
      <c r="C11" s="566">
        <v>-74976179</v>
      </c>
    </row>
    <row r="12" spans="1:4" ht="15.75" customHeight="1" x14ac:dyDescent="0.3">
      <c r="A12" s="543" t="s">
        <v>745</v>
      </c>
      <c r="B12" s="544" t="s">
        <v>638</v>
      </c>
      <c r="C12" s="566">
        <v>0</v>
      </c>
    </row>
    <row r="13" spans="1:4" ht="15.75" customHeight="1" x14ac:dyDescent="0.3">
      <c r="A13" s="543" t="s">
        <v>746</v>
      </c>
      <c r="B13" s="544" t="s">
        <v>640</v>
      </c>
      <c r="C13" s="566">
        <v>-13188279</v>
      </c>
    </row>
    <row r="14" spans="1:4" ht="15.75" customHeight="1" x14ac:dyDescent="0.3">
      <c r="A14" s="543" t="s">
        <v>747</v>
      </c>
      <c r="B14" s="544" t="s">
        <v>642</v>
      </c>
      <c r="C14" s="567">
        <f>+C8+C9+C10+C11+C12+C13</f>
        <v>23559280</v>
      </c>
      <c r="D14" s="568">
        <f t="shared" ref="D14" si="0">+D8+D9+D10+D11+D12+D13</f>
        <v>0</v>
      </c>
    </row>
    <row r="15" spans="1:4" ht="15.75" customHeight="1" x14ac:dyDescent="0.3">
      <c r="A15" s="543" t="s">
        <v>748</v>
      </c>
      <c r="B15" s="544" t="s">
        <v>644</v>
      </c>
      <c r="C15" s="569">
        <v>0</v>
      </c>
    </row>
    <row r="16" spans="1:4" ht="15.75" customHeight="1" x14ac:dyDescent="0.3">
      <c r="A16" s="543" t="s">
        <v>749</v>
      </c>
      <c r="B16" s="544" t="s">
        <v>646</v>
      </c>
      <c r="C16" s="566">
        <v>0</v>
      </c>
    </row>
    <row r="17" spans="1:5" ht="15.75" customHeight="1" x14ac:dyDescent="0.3">
      <c r="A17" s="543" t="s">
        <v>750</v>
      </c>
      <c r="B17" s="544" t="s">
        <v>51</v>
      </c>
      <c r="C17" s="566">
        <v>780005</v>
      </c>
    </row>
    <row r="18" spans="1:5" ht="15.75" customHeight="1" x14ac:dyDescent="0.3">
      <c r="A18" s="543" t="s">
        <v>751</v>
      </c>
      <c r="B18" s="544" t="s">
        <v>249</v>
      </c>
      <c r="C18" s="567">
        <f>+C15+C16+C17</f>
        <v>780005</v>
      </c>
    </row>
    <row r="19" spans="1:5" s="570" customFormat="1" ht="15.75" customHeight="1" x14ac:dyDescent="0.3">
      <c r="A19" s="543" t="s">
        <v>752</v>
      </c>
      <c r="B19" s="544" t="s">
        <v>250</v>
      </c>
      <c r="C19" s="566"/>
    </row>
    <row r="20" spans="1:5" ht="15.75" customHeight="1" thickBot="1" x14ac:dyDescent="0.35">
      <c r="A20" s="550" t="s">
        <v>753</v>
      </c>
      <c r="B20" s="571" t="s">
        <v>251</v>
      </c>
      <c r="C20" s="572">
        <v>25290188</v>
      </c>
    </row>
    <row r="21" spans="1:5" ht="15.75" customHeight="1" thickBot="1" x14ac:dyDescent="0.35">
      <c r="A21" s="573" t="s">
        <v>754</v>
      </c>
      <c r="B21" s="574" t="s">
        <v>254</v>
      </c>
      <c r="C21" s="575">
        <f>+C14+C18+C19+C20</f>
        <v>49629473</v>
      </c>
      <c r="D21" s="568">
        <f t="shared" ref="D21" si="1">+D14+D18+D19+D20</f>
        <v>0</v>
      </c>
    </row>
    <row r="22" spans="1:5" ht="15.6" x14ac:dyDescent="0.3">
      <c r="A22" s="552"/>
      <c r="B22" s="531"/>
      <c r="C22" s="553"/>
      <c r="D22" s="553"/>
      <c r="E22" s="553"/>
    </row>
    <row r="23" spans="1:5" ht="15.6" x14ac:dyDescent="0.3">
      <c r="A23" s="552"/>
      <c r="B23" s="531"/>
      <c r="C23" s="553"/>
      <c r="D23" s="553"/>
      <c r="E23" s="553"/>
    </row>
    <row r="24" spans="1:5" ht="15.6" x14ac:dyDescent="0.3">
      <c r="A24" s="531"/>
      <c r="B24" s="531"/>
      <c r="C24" s="553"/>
      <c r="D24" s="553"/>
      <c r="E24" s="553"/>
    </row>
    <row r="25" spans="1:5" ht="15.6" x14ac:dyDescent="0.3">
      <c r="A25" s="793"/>
      <c r="B25" s="793"/>
      <c r="C25" s="793"/>
      <c r="D25" s="531"/>
      <c r="E25" s="531"/>
    </row>
    <row r="26" spans="1:5" ht="15.6" x14ac:dyDescent="0.3">
      <c r="A26" s="793"/>
      <c r="B26" s="793"/>
      <c r="C26" s="793"/>
      <c r="D26" s="531"/>
      <c r="E26" s="531"/>
    </row>
  </sheetData>
  <mergeCells count="7">
    <mergeCell ref="A26:C26"/>
    <mergeCell ref="A1:C1"/>
    <mergeCell ref="A2:C2"/>
    <mergeCell ref="A5:A6"/>
    <mergeCell ref="B5:B6"/>
    <mergeCell ref="C5:C6"/>
    <mergeCell ref="A25:C25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4" orientation="portrait" verticalDpi="300" r:id="rId1"/>
  <headerFooter alignWithMargins="0">
    <oddHeader>&amp;R&amp;"Times New Roman CE,Félkövér dőlt"&amp;12 7.B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72382-2E86-428B-ABCA-873EE1E9FD8A}">
  <sheetPr>
    <tabColor rgb="FFFFC000"/>
  </sheetPr>
  <dimension ref="A1:F42"/>
  <sheetViews>
    <sheetView zoomScaleNormal="100" workbookViewId="0">
      <selection activeCell="D7" sqref="D7"/>
    </sheetView>
  </sheetViews>
  <sheetFormatPr defaultColWidth="10.33203125" defaultRowHeight="15.6" x14ac:dyDescent="0.3"/>
  <cols>
    <col min="1" max="1" width="50.44140625" style="531" customWidth="1"/>
    <col min="2" max="2" width="5.88671875" style="531" customWidth="1"/>
    <col min="3" max="3" width="14.6640625" style="531" customWidth="1"/>
    <col min="4" max="4" width="16.44140625" style="531" customWidth="1"/>
    <col min="5" max="256" width="10.33203125" style="531"/>
    <col min="257" max="257" width="50.44140625" style="531" customWidth="1"/>
    <col min="258" max="258" width="5.88671875" style="531" customWidth="1"/>
    <col min="259" max="259" width="14.6640625" style="531" customWidth="1"/>
    <col min="260" max="260" width="16.44140625" style="531" customWidth="1"/>
    <col min="261" max="512" width="10.33203125" style="531"/>
    <col min="513" max="513" width="50.44140625" style="531" customWidth="1"/>
    <col min="514" max="514" width="5.88671875" style="531" customWidth="1"/>
    <col min="515" max="515" width="14.6640625" style="531" customWidth="1"/>
    <col min="516" max="516" width="16.44140625" style="531" customWidth="1"/>
    <col min="517" max="768" width="10.33203125" style="531"/>
    <col min="769" max="769" width="50.44140625" style="531" customWidth="1"/>
    <col min="770" max="770" width="5.88671875" style="531" customWidth="1"/>
    <col min="771" max="771" width="14.6640625" style="531" customWidth="1"/>
    <col min="772" max="772" width="16.44140625" style="531" customWidth="1"/>
    <col min="773" max="1024" width="10.33203125" style="531"/>
    <col min="1025" max="1025" width="50.44140625" style="531" customWidth="1"/>
    <col min="1026" max="1026" width="5.88671875" style="531" customWidth="1"/>
    <col min="1027" max="1027" width="14.6640625" style="531" customWidth="1"/>
    <col min="1028" max="1028" width="16.44140625" style="531" customWidth="1"/>
    <col min="1029" max="1280" width="10.33203125" style="531"/>
    <col min="1281" max="1281" width="50.44140625" style="531" customWidth="1"/>
    <col min="1282" max="1282" width="5.88671875" style="531" customWidth="1"/>
    <col min="1283" max="1283" width="14.6640625" style="531" customWidth="1"/>
    <col min="1284" max="1284" width="16.44140625" style="531" customWidth="1"/>
    <col min="1285" max="1536" width="10.33203125" style="531"/>
    <col min="1537" max="1537" width="50.44140625" style="531" customWidth="1"/>
    <col min="1538" max="1538" width="5.88671875" style="531" customWidth="1"/>
    <col min="1539" max="1539" width="14.6640625" style="531" customWidth="1"/>
    <col min="1540" max="1540" width="16.44140625" style="531" customWidth="1"/>
    <col min="1541" max="1792" width="10.33203125" style="531"/>
    <col min="1793" max="1793" width="50.44140625" style="531" customWidth="1"/>
    <col min="1794" max="1794" width="5.88671875" style="531" customWidth="1"/>
    <col min="1795" max="1795" width="14.6640625" style="531" customWidth="1"/>
    <col min="1796" max="1796" width="16.44140625" style="531" customWidth="1"/>
    <col min="1797" max="2048" width="10.33203125" style="531"/>
    <col min="2049" max="2049" width="50.44140625" style="531" customWidth="1"/>
    <col min="2050" max="2050" width="5.88671875" style="531" customWidth="1"/>
    <col min="2051" max="2051" width="14.6640625" style="531" customWidth="1"/>
    <col min="2052" max="2052" width="16.44140625" style="531" customWidth="1"/>
    <col min="2053" max="2304" width="10.33203125" style="531"/>
    <col min="2305" max="2305" width="50.44140625" style="531" customWidth="1"/>
    <col min="2306" max="2306" width="5.88671875" style="531" customWidth="1"/>
    <col min="2307" max="2307" width="14.6640625" style="531" customWidth="1"/>
    <col min="2308" max="2308" width="16.44140625" style="531" customWidth="1"/>
    <col min="2309" max="2560" width="10.33203125" style="531"/>
    <col min="2561" max="2561" width="50.44140625" style="531" customWidth="1"/>
    <col min="2562" max="2562" width="5.88671875" style="531" customWidth="1"/>
    <col min="2563" max="2563" width="14.6640625" style="531" customWidth="1"/>
    <col min="2564" max="2564" width="16.44140625" style="531" customWidth="1"/>
    <col min="2565" max="2816" width="10.33203125" style="531"/>
    <col min="2817" max="2817" width="50.44140625" style="531" customWidth="1"/>
    <col min="2818" max="2818" width="5.88671875" style="531" customWidth="1"/>
    <col min="2819" max="2819" width="14.6640625" style="531" customWidth="1"/>
    <col min="2820" max="2820" width="16.44140625" style="531" customWidth="1"/>
    <col min="2821" max="3072" width="10.33203125" style="531"/>
    <col min="3073" max="3073" width="50.44140625" style="531" customWidth="1"/>
    <col min="3074" max="3074" width="5.88671875" style="531" customWidth="1"/>
    <col min="3075" max="3075" width="14.6640625" style="531" customWidth="1"/>
    <col min="3076" max="3076" width="16.44140625" style="531" customWidth="1"/>
    <col min="3077" max="3328" width="10.33203125" style="531"/>
    <col min="3329" max="3329" width="50.44140625" style="531" customWidth="1"/>
    <col min="3330" max="3330" width="5.88671875" style="531" customWidth="1"/>
    <col min="3331" max="3331" width="14.6640625" style="531" customWidth="1"/>
    <col min="3332" max="3332" width="16.44140625" style="531" customWidth="1"/>
    <col min="3333" max="3584" width="10.33203125" style="531"/>
    <col min="3585" max="3585" width="50.44140625" style="531" customWidth="1"/>
    <col min="3586" max="3586" width="5.88671875" style="531" customWidth="1"/>
    <col min="3587" max="3587" width="14.6640625" style="531" customWidth="1"/>
    <col min="3588" max="3588" width="16.44140625" style="531" customWidth="1"/>
    <col min="3589" max="3840" width="10.33203125" style="531"/>
    <col min="3841" max="3841" width="50.44140625" style="531" customWidth="1"/>
    <col min="3842" max="3842" width="5.88671875" style="531" customWidth="1"/>
    <col min="3843" max="3843" width="14.6640625" style="531" customWidth="1"/>
    <col min="3844" max="3844" width="16.44140625" style="531" customWidth="1"/>
    <col min="3845" max="4096" width="10.33203125" style="531"/>
    <col min="4097" max="4097" width="50.44140625" style="531" customWidth="1"/>
    <col min="4098" max="4098" width="5.88671875" style="531" customWidth="1"/>
    <col min="4099" max="4099" width="14.6640625" style="531" customWidth="1"/>
    <col min="4100" max="4100" width="16.44140625" style="531" customWidth="1"/>
    <col min="4101" max="4352" width="10.33203125" style="531"/>
    <col min="4353" max="4353" width="50.44140625" style="531" customWidth="1"/>
    <col min="4354" max="4354" width="5.88671875" style="531" customWidth="1"/>
    <col min="4355" max="4355" width="14.6640625" style="531" customWidth="1"/>
    <col min="4356" max="4356" width="16.44140625" style="531" customWidth="1"/>
    <col min="4357" max="4608" width="10.33203125" style="531"/>
    <col min="4609" max="4609" width="50.44140625" style="531" customWidth="1"/>
    <col min="4610" max="4610" width="5.88671875" style="531" customWidth="1"/>
    <col min="4611" max="4611" width="14.6640625" style="531" customWidth="1"/>
    <col min="4612" max="4612" width="16.44140625" style="531" customWidth="1"/>
    <col min="4613" max="4864" width="10.33203125" style="531"/>
    <col min="4865" max="4865" width="50.44140625" style="531" customWidth="1"/>
    <col min="4866" max="4866" width="5.88671875" style="531" customWidth="1"/>
    <col min="4867" max="4867" width="14.6640625" style="531" customWidth="1"/>
    <col min="4868" max="4868" width="16.44140625" style="531" customWidth="1"/>
    <col min="4869" max="5120" width="10.33203125" style="531"/>
    <col min="5121" max="5121" width="50.44140625" style="531" customWidth="1"/>
    <col min="5122" max="5122" width="5.88671875" style="531" customWidth="1"/>
    <col min="5123" max="5123" width="14.6640625" style="531" customWidth="1"/>
    <col min="5124" max="5124" width="16.44140625" style="531" customWidth="1"/>
    <col min="5125" max="5376" width="10.33203125" style="531"/>
    <col min="5377" max="5377" width="50.44140625" style="531" customWidth="1"/>
    <col min="5378" max="5378" width="5.88671875" style="531" customWidth="1"/>
    <col min="5379" max="5379" width="14.6640625" style="531" customWidth="1"/>
    <col min="5380" max="5380" width="16.44140625" style="531" customWidth="1"/>
    <col min="5381" max="5632" width="10.33203125" style="531"/>
    <col min="5633" max="5633" width="50.44140625" style="531" customWidth="1"/>
    <col min="5634" max="5634" width="5.88671875" style="531" customWidth="1"/>
    <col min="5635" max="5635" width="14.6640625" style="531" customWidth="1"/>
    <col min="5636" max="5636" width="16.44140625" style="531" customWidth="1"/>
    <col min="5637" max="5888" width="10.33203125" style="531"/>
    <col min="5889" max="5889" width="50.44140625" style="531" customWidth="1"/>
    <col min="5890" max="5890" width="5.88671875" style="531" customWidth="1"/>
    <col min="5891" max="5891" width="14.6640625" style="531" customWidth="1"/>
    <col min="5892" max="5892" width="16.44140625" style="531" customWidth="1"/>
    <col min="5893" max="6144" width="10.33203125" style="531"/>
    <col min="6145" max="6145" width="50.44140625" style="531" customWidth="1"/>
    <col min="6146" max="6146" width="5.88671875" style="531" customWidth="1"/>
    <col min="6147" max="6147" width="14.6640625" style="531" customWidth="1"/>
    <col min="6148" max="6148" width="16.44140625" style="531" customWidth="1"/>
    <col min="6149" max="6400" width="10.33203125" style="531"/>
    <col min="6401" max="6401" width="50.44140625" style="531" customWidth="1"/>
    <col min="6402" max="6402" width="5.88671875" style="531" customWidth="1"/>
    <col min="6403" max="6403" width="14.6640625" style="531" customWidth="1"/>
    <col min="6404" max="6404" width="16.44140625" style="531" customWidth="1"/>
    <col min="6405" max="6656" width="10.33203125" style="531"/>
    <col min="6657" max="6657" width="50.44140625" style="531" customWidth="1"/>
    <col min="6658" max="6658" width="5.88671875" style="531" customWidth="1"/>
    <col min="6659" max="6659" width="14.6640625" style="531" customWidth="1"/>
    <col min="6660" max="6660" width="16.44140625" style="531" customWidth="1"/>
    <col min="6661" max="6912" width="10.33203125" style="531"/>
    <col min="6913" max="6913" width="50.44140625" style="531" customWidth="1"/>
    <col min="6914" max="6914" width="5.88671875" style="531" customWidth="1"/>
    <col min="6915" max="6915" width="14.6640625" style="531" customWidth="1"/>
    <col min="6916" max="6916" width="16.44140625" style="531" customWidth="1"/>
    <col min="6917" max="7168" width="10.33203125" style="531"/>
    <col min="7169" max="7169" width="50.44140625" style="531" customWidth="1"/>
    <col min="7170" max="7170" width="5.88671875" style="531" customWidth="1"/>
    <col min="7171" max="7171" width="14.6640625" style="531" customWidth="1"/>
    <col min="7172" max="7172" width="16.44140625" style="531" customWidth="1"/>
    <col min="7173" max="7424" width="10.33203125" style="531"/>
    <col min="7425" max="7425" width="50.44140625" style="531" customWidth="1"/>
    <col min="7426" max="7426" width="5.88671875" style="531" customWidth="1"/>
    <col min="7427" max="7427" width="14.6640625" style="531" customWidth="1"/>
    <col min="7428" max="7428" width="16.44140625" style="531" customWidth="1"/>
    <col min="7429" max="7680" width="10.33203125" style="531"/>
    <col min="7681" max="7681" width="50.44140625" style="531" customWidth="1"/>
    <col min="7682" max="7682" width="5.88671875" style="531" customWidth="1"/>
    <col min="7683" max="7683" width="14.6640625" style="531" customWidth="1"/>
    <col min="7684" max="7684" width="16.44140625" style="531" customWidth="1"/>
    <col min="7685" max="7936" width="10.33203125" style="531"/>
    <col min="7937" max="7937" width="50.44140625" style="531" customWidth="1"/>
    <col min="7938" max="7938" width="5.88671875" style="531" customWidth="1"/>
    <col min="7939" max="7939" width="14.6640625" style="531" customWidth="1"/>
    <col min="7940" max="7940" width="16.44140625" style="531" customWidth="1"/>
    <col min="7941" max="8192" width="10.33203125" style="531"/>
    <col min="8193" max="8193" width="50.44140625" style="531" customWidth="1"/>
    <col min="8194" max="8194" width="5.88671875" style="531" customWidth="1"/>
    <col min="8195" max="8195" width="14.6640625" style="531" customWidth="1"/>
    <col min="8196" max="8196" width="16.44140625" style="531" customWidth="1"/>
    <col min="8197" max="8448" width="10.33203125" style="531"/>
    <col min="8449" max="8449" width="50.44140625" style="531" customWidth="1"/>
    <col min="8450" max="8450" width="5.88671875" style="531" customWidth="1"/>
    <col min="8451" max="8451" width="14.6640625" style="531" customWidth="1"/>
    <col min="8452" max="8452" width="16.44140625" style="531" customWidth="1"/>
    <col min="8453" max="8704" width="10.33203125" style="531"/>
    <col min="8705" max="8705" width="50.44140625" style="531" customWidth="1"/>
    <col min="8706" max="8706" width="5.88671875" style="531" customWidth="1"/>
    <col min="8707" max="8707" width="14.6640625" style="531" customWidth="1"/>
    <col min="8708" max="8708" width="16.44140625" style="531" customWidth="1"/>
    <col min="8709" max="8960" width="10.33203125" style="531"/>
    <col min="8961" max="8961" width="50.44140625" style="531" customWidth="1"/>
    <col min="8962" max="8962" width="5.88671875" style="531" customWidth="1"/>
    <col min="8963" max="8963" width="14.6640625" style="531" customWidth="1"/>
    <col min="8964" max="8964" width="16.44140625" style="531" customWidth="1"/>
    <col min="8965" max="9216" width="10.33203125" style="531"/>
    <col min="9217" max="9217" width="50.44140625" style="531" customWidth="1"/>
    <col min="9218" max="9218" width="5.88671875" style="531" customWidth="1"/>
    <col min="9219" max="9219" width="14.6640625" style="531" customWidth="1"/>
    <col min="9220" max="9220" width="16.44140625" style="531" customWidth="1"/>
    <col min="9221" max="9472" width="10.33203125" style="531"/>
    <col min="9473" max="9473" width="50.44140625" style="531" customWidth="1"/>
    <col min="9474" max="9474" width="5.88671875" style="531" customWidth="1"/>
    <col min="9475" max="9475" width="14.6640625" style="531" customWidth="1"/>
    <col min="9476" max="9476" width="16.44140625" style="531" customWidth="1"/>
    <col min="9477" max="9728" width="10.33203125" style="531"/>
    <col min="9729" max="9729" width="50.44140625" style="531" customWidth="1"/>
    <col min="9730" max="9730" width="5.88671875" style="531" customWidth="1"/>
    <col min="9731" max="9731" width="14.6640625" style="531" customWidth="1"/>
    <col min="9732" max="9732" width="16.44140625" style="531" customWidth="1"/>
    <col min="9733" max="9984" width="10.33203125" style="531"/>
    <col min="9985" max="9985" width="50.44140625" style="531" customWidth="1"/>
    <col min="9986" max="9986" width="5.88671875" style="531" customWidth="1"/>
    <col min="9987" max="9987" width="14.6640625" style="531" customWidth="1"/>
    <col min="9988" max="9988" width="16.44140625" style="531" customWidth="1"/>
    <col min="9989" max="10240" width="10.33203125" style="531"/>
    <col min="10241" max="10241" width="50.44140625" style="531" customWidth="1"/>
    <col min="10242" max="10242" width="5.88671875" style="531" customWidth="1"/>
    <col min="10243" max="10243" width="14.6640625" style="531" customWidth="1"/>
    <col min="10244" max="10244" width="16.44140625" style="531" customWidth="1"/>
    <col min="10245" max="10496" width="10.33203125" style="531"/>
    <col min="10497" max="10497" width="50.44140625" style="531" customWidth="1"/>
    <col min="10498" max="10498" width="5.88671875" style="531" customWidth="1"/>
    <col min="10499" max="10499" width="14.6640625" style="531" customWidth="1"/>
    <col min="10500" max="10500" width="16.44140625" style="531" customWidth="1"/>
    <col min="10501" max="10752" width="10.33203125" style="531"/>
    <col min="10753" max="10753" width="50.44140625" style="531" customWidth="1"/>
    <col min="10754" max="10754" width="5.88671875" style="531" customWidth="1"/>
    <col min="10755" max="10755" width="14.6640625" style="531" customWidth="1"/>
    <col min="10756" max="10756" width="16.44140625" style="531" customWidth="1"/>
    <col min="10757" max="11008" width="10.33203125" style="531"/>
    <col min="11009" max="11009" width="50.44140625" style="531" customWidth="1"/>
    <col min="11010" max="11010" width="5.88671875" style="531" customWidth="1"/>
    <col min="11011" max="11011" width="14.6640625" style="531" customWidth="1"/>
    <col min="11012" max="11012" width="16.44140625" style="531" customWidth="1"/>
    <col min="11013" max="11264" width="10.33203125" style="531"/>
    <col min="11265" max="11265" width="50.44140625" style="531" customWidth="1"/>
    <col min="11266" max="11266" width="5.88671875" style="531" customWidth="1"/>
    <col min="11267" max="11267" width="14.6640625" style="531" customWidth="1"/>
    <col min="11268" max="11268" width="16.44140625" style="531" customWidth="1"/>
    <col min="11269" max="11520" width="10.33203125" style="531"/>
    <col min="11521" max="11521" width="50.44140625" style="531" customWidth="1"/>
    <col min="11522" max="11522" width="5.88671875" style="531" customWidth="1"/>
    <col min="11523" max="11523" width="14.6640625" style="531" customWidth="1"/>
    <col min="11524" max="11524" width="16.44140625" style="531" customWidth="1"/>
    <col min="11525" max="11776" width="10.33203125" style="531"/>
    <col min="11777" max="11777" width="50.44140625" style="531" customWidth="1"/>
    <col min="11778" max="11778" width="5.88671875" style="531" customWidth="1"/>
    <col min="11779" max="11779" width="14.6640625" style="531" customWidth="1"/>
    <col min="11780" max="11780" width="16.44140625" style="531" customWidth="1"/>
    <col min="11781" max="12032" width="10.33203125" style="531"/>
    <col min="12033" max="12033" width="50.44140625" style="531" customWidth="1"/>
    <col min="12034" max="12034" width="5.88671875" style="531" customWidth="1"/>
    <col min="12035" max="12035" width="14.6640625" style="531" customWidth="1"/>
    <col min="12036" max="12036" width="16.44140625" style="531" customWidth="1"/>
    <col min="12037" max="12288" width="10.33203125" style="531"/>
    <col min="12289" max="12289" width="50.44140625" style="531" customWidth="1"/>
    <col min="12290" max="12290" width="5.88671875" style="531" customWidth="1"/>
    <col min="12291" max="12291" width="14.6640625" style="531" customWidth="1"/>
    <col min="12292" max="12292" width="16.44140625" style="531" customWidth="1"/>
    <col min="12293" max="12544" width="10.33203125" style="531"/>
    <col min="12545" max="12545" width="50.44140625" style="531" customWidth="1"/>
    <col min="12546" max="12546" width="5.88671875" style="531" customWidth="1"/>
    <col min="12547" max="12547" width="14.6640625" style="531" customWidth="1"/>
    <col min="12548" max="12548" width="16.44140625" style="531" customWidth="1"/>
    <col min="12549" max="12800" width="10.33203125" style="531"/>
    <col min="12801" max="12801" width="50.44140625" style="531" customWidth="1"/>
    <col min="12802" max="12802" width="5.88671875" style="531" customWidth="1"/>
    <col min="12803" max="12803" width="14.6640625" style="531" customWidth="1"/>
    <col min="12804" max="12804" width="16.44140625" style="531" customWidth="1"/>
    <col min="12805" max="13056" width="10.33203125" style="531"/>
    <col min="13057" max="13057" width="50.44140625" style="531" customWidth="1"/>
    <col min="13058" max="13058" width="5.88671875" style="531" customWidth="1"/>
    <col min="13059" max="13059" width="14.6640625" style="531" customWidth="1"/>
    <col min="13060" max="13060" width="16.44140625" style="531" customWidth="1"/>
    <col min="13061" max="13312" width="10.33203125" style="531"/>
    <col min="13313" max="13313" width="50.44140625" style="531" customWidth="1"/>
    <col min="13314" max="13314" width="5.88671875" style="531" customWidth="1"/>
    <col min="13315" max="13315" width="14.6640625" style="531" customWidth="1"/>
    <col min="13316" max="13316" width="16.44140625" style="531" customWidth="1"/>
    <col min="13317" max="13568" width="10.33203125" style="531"/>
    <col min="13569" max="13569" width="50.44140625" style="531" customWidth="1"/>
    <col min="13570" max="13570" width="5.88671875" style="531" customWidth="1"/>
    <col min="13571" max="13571" width="14.6640625" style="531" customWidth="1"/>
    <col min="13572" max="13572" width="16.44140625" style="531" customWidth="1"/>
    <col min="13573" max="13824" width="10.33203125" style="531"/>
    <col min="13825" max="13825" width="50.44140625" style="531" customWidth="1"/>
    <col min="13826" max="13826" width="5.88671875" style="531" customWidth="1"/>
    <col min="13827" max="13827" width="14.6640625" style="531" customWidth="1"/>
    <col min="13828" max="13828" width="16.44140625" style="531" customWidth="1"/>
    <col min="13829" max="14080" width="10.33203125" style="531"/>
    <col min="14081" max="14081" width="50.44140625" style="531" customWidth="1"/>
    <col min="14082" max="14082" width="5.88671875" style="531" customWidth="1"/>
    <col min="14083" max="14083" width="14.6640625" style="531" customWidth="1"/>
    <col min="14084" max="14084" width="16.44140625" style="531" customWidth="1"/>
    <col min="14085" max="14336" width="10.33203125" style="531"/>
    <col min="14337" max="14337" width="50.44140625" style="531" customWidth="1"/>
    <col min="14338" max="14338" width="5.88671875" style="531" customWidth="1"/>
    <col min="14339" max="14339" width="14.6640625" style="531" customWidth="1"/>
    <col min="14340" max="14340" width="16.44140625" style="531" customWidth="1"/>
    <col min="14341" max="14592" width="10.33203125" style="531"/>
    <col min="14593" max="14593" width="50.44140625" style="531" customWidth="1"/>
    <col min="14594" max="14594" width="5.88671875" style="531" customWidth="1"/>
    <col min="14595" max="14595" width="14.6640625" style="531" customWidth="1"/>
    <col min="14596" max="14596" width="16.44140625" style="531" customWidth="1"/>
    <col min="14597" max="14848" width="10.33203125" style="531"/>
    <col min="14849" max="14849" width="50.44140625" style="531" customWidth="1"/>
    <col min="14850" max="14850" width="5.88671875" style="531" customWidth="1"/>
    <col min="14851" max="14851" width="14.6640625" style="531" customWidth="1"/>
    <col min="14852" max="14852" width="16.44140625" style="531" customWidth="1"/>
    <col min="14853" max="15104" width="10.33203125" style="531"/>
    <col min="15105" max="15105" width="50.44140625" style="531" customWidth="1"/>
    <col min="15106" max="15106" width="5.88671875" style="531" customWidth="1"/>
    <col min="15107" max="15107" width="14.6640625" style="531" customWidth="1"/>
    <col min="15108" max="15108" width="16.44140625" style="531" customWidth="1"/>
    <col min="15109" max="15360" width="10.33203125" style="531"/>
    <col min="15361" max="15361" width="50.44140625" style="531" customWidth="1"/>
    <col min="15362" max="15362" width="5.88671875" style="531" customWidth="1"/>
    <col min="15363" max="15363" width="14.6640625" style="531" customWidth="1"/>
    <col min="15364" max="15364" width="16.44140625" style="531" customWidth="1"/>
    <col min="15365" max="15616" width="10.33203125" style="531"/>
    <col min="15617" max="15617" width="50.44140625" style="531" customWidth="1"/>
    <col min="15618" max="15618" width="5.88671875" style="531" customWidth="1"/>
    <col min="15619" max="15619" width="14.6640625" style="531" customWidth="1"/>
    <col min="15620" max="15620" width="16.44140625" style="531" customWidth="1"/>
    <col min="15621" max="15872" width="10.33203125" style="531"/>
    <col min="15873" max="15873" width="50.44140625" style="531" customWidth="1"/>
    <col min="15874" max="15874" width="5.88671875" style="531" customWidth="1"/>
    <col min="15875" max="15875" width="14.6640625" style="531" customWidth="1"/>
    <col min="15876" max="15876" width="16.44140625" style="531" customWidth="1"/>
    <col min="15877" max="16128" width="10.33203125" style="531"/>
    <col min="16129" max="16129" width="50.44140625" style="531" customWidth="1"/>
    <col min="16130" max="16130" width="5.88671875" style="531" customWidth="1"/>
    <col min="16131" max="16131" width="14.6640625" style="531" customWidth="1"/>
    <col min="16132" max="16132" width="16.44140625" style="531" customWidth="1"/>
    <col min="16133" max="16384" width="10.33203125" style="531"/>
  </cols>
  <sheetData>
    <row r="1" spans="1:4" ht="48" customHeight="1" x14ac:dyDescent="0.3">
      <c r="A1" s="782" t="s">
        <v>755</v>
      </c>
      <c r="B1" s="783"/>
      <c r="C1" s="783"/>
      <c r="D1" s="783"/>
    </row>
    <row r="2" spans="1:4" ht="16.2" thickBot="1" x14ac:dyDescent="0.35"/>
    <row r="3" spans="1:4" ht="43.5" customHeight="1" thickBot="1" x14ac:dyDescent="0.35">
      <c r="A3" s="577" t="s">
        <v>241</v>
      </c>
      <c r="B3" s="535" t="s">
        <v>468</v>
      </c>
      <c r="C3" s="578" t="s">
        <v>756</v>
      </c>
      <c r="D3" s="579" t="s">
        <v>757</v>
      </c>
    </row>
    <row r="4" spans="1:4" ht="16.2" thickBot="1" x14ac:dyDescent="0.35">
      <c r="A4" s="580" t="s">
        <v>446</v>
      </c>
      <c r="B4" s="581" t="s">
        <v>628</v>
      </c>
      <c r="C4" s="581" t="s">
        <v>448</v>
      </c>
      <c r="D4" s="582" t="s">
        <v>449</v>
      </c>
    </row>
    <row r="5" spans="1:4" ht="15.75" customHeight="1" x14ac:dyDescent="0.3">
      <c r="A5" s="583" t="s">
        <v>758</v>
      </c>
      <c r="B5" s="584" t="s">
        <v>4</v>
      </c>
      <c r="C5" s="585"/>
      <c r="D5" s="586">
        <v>58591851</v>
      </c>
    </row>
    <row r="6" spans="1:4" ht="15.75" customHeight="1" x14ac:dyDescent="0.3">
      <c r="A6" s="583" t="s">
        <v>759</v>
      </c>
      <c r="B6" s="587" t="s">
        <v>10</v>
      </c>
      <c r="C6" s="588"/>
      <c r="D6" s="589"/>
    </row>
    <row r="7" spans="1:4" ht="15.75" customHeight="1" x14ac:dyDescent="0.3">
      <c r="A7" s="583" t="s">
        <v>760</v>
      </c>
      <c r="B7" s="587" t="s">
        <v>20</v>
      </c>
      <c r="C7" s="588"/>
      <c r="D7" s="589">
        <v>4614644</v>
      </c>
    </row>
    <row r="8" spans="1:4" ht="15.75" customHeight="1" thickBot="1" x14ac:dyDescent="0.35">
      <c r="A8" s="590" t="s">
        <v>761</v>
      </c>
      <c r="B8" s="591" t="s">
        <v>22</v>
      </c>
      <c r="C8" s="592"/>
      <c r="D8" s="593"/>
    </row>
    <row r="9" spans="1:4" ht="15.75" customHeight="1" thickBot="1" x14ac:dyDescent="0.35">
      <c r="A9" s="594" t="s">
        <v>762</v>
      </c>
      <c r="B9" s="595" t="s">
        <v>29</v>
      </c>
      <c r="C9" s="596"/>
      <c r="D9" s="597">
        <f>+D10+D11+D12+D13</f>
        <v>0</v>
      </c>
    </row>
    <row r="10" spans="1:4" ht="15.75" customHeight="1" x14ac:dyDescent="0.3">
      <c r="A10" s="598" t="s">
        <v>763</v>
      </c>
      <c r="B10" s="584" t="s">
        <v>37</v>
      </c>
      <c r="C10" s="585"/>
      <c r="D10" s="586"/>
    </row>
    <row r="11" spans="1:4" ht="15.75" customHeight="1" x14ac:dyDescent="0.3">
      <c r="A11" s="583" t="s">
        <v>764</v>
      </c>
      <c r="B11" s="587" t="s">
        <v>39</v>
      </c>
      <c r="C11" s="588"/>
      <c r="D11" s="589"/>
    </row>
    <row r="12" spans="1:4" ht="15.75" customHeight="1" x14ac:dyDescent="0.3">
      <c r="A12" s="583" t="s">
        <v>765</v>
      </c>
      <c r="B12" s="587" t="s">
        <v>41</v>
      </c>
      <c r="C12" s="588"/>
      <c r="D12" s="589"/>
    </row>
    <row r="13" spans="1:4" ht="15.75" customHeight="1" thickBot="1" x14ac:dyDescent="0.35">
      <c r="A13" s="590" t="s">
        <v>766</v>
      </c>
      <c r="B13" s="591" t="s">
        <v>43</v>
      </c>
      <c r="C13" s="592"/>
      <c r="D13" s="593"/>
    </row>
    <row r="14" spans="1:4" ht="15.75" customHeight="1" thickBot="1" x14ac:dyDescent="0.35">
      <c r="A14" s="594" t="s">
        <v>767</v>
      </c>
      <c r="B14" s="595" t="s">
        <v>51</v>
      </c>
      <c r="C14" s="596"/>
      <c r="D14" s="597">
        <f>+D15+D16+D17</f>
        <v>0</v>
      </c>
    </row>
    <row r="15" spans="1:4" ht="15.75" customHeight="1" x14ac:dyDescent="0.3">
      <c r="A15" s="598" t="s">
        <v>768</v>
      </c>
      <c r="B15" s="584" t="s">
        <v>249</v>
      </c>
      <c r="C15" s="585"/>
      <c r="D15" s="586"/>
    </row>
    <row r="16" spans="1:4" ht="15.75" customHeight="1" x14ac:dyDescent="0.3">
      <c r="A16" s="583" t="s">
        <v>769</v>
      </c>
      <c r="B16" s="587" t="s">
        <v>250</v>
      </c>
      <c r="C16" s="588"/>
      <c r="D16" s="589"/>
    </row>
    <row r="17" spans="1:4" ht="15.75" customHeight="1" thickBot="1" x14ac:dyDescent="0.35">
      <c r="A17" s="590" t="s">
        <v>770</v>
      </c>
      <c r="B17" s="591" t="s">
        <v>251</v>
      </c>
      <c r="C17" s="592"/>
      <c r="D17" s="593"/>
    </row>
    <row r="18" spans="1:4" ht="15.75" customHeight="1" thickBot="1" x14ac:dyDescent="0.35">
      <c r="A18" s="594" t="s">
        <v>771</v>
      </c>
      <c r="B18" s="595" t="s">
        <v>254</v>
      </c>
      <c r="C18" s="596"/>
      <c r="D18" s="597">
        <f>+D19+D20+D21</f>
        <v>0</v>
      </c>
    </row>
    <row r="19" spans="1:4" ht="15.75" customHeight="1" x14ac:dyDescent="0.3">
      <c r="A19" s="598" t="s">
        <v>772</v>
      </c>
      <c r="B19" s="584" t="s">
        <v>257</v>
      </c>
      <c r="C19" s="585"/>
      <c r="D19" s="586"/>
    </row>
    <row r="20" spans="1:4" ht="15.75" customHeight="1" x14ac:dyDescent="0.3">
      <c r="A20" s="583" t="s">
        <v>773</v>
      </c>
      <c r="B20" s="587" t="s">
        <v>260</v>
      </c>
      <c r="C20" s="588"/>
      <c r="D20" s="589"/>
    </row>
    <row r="21" spans="1:4" ht="15.75" customHeight="1" x14ac:dyDescent="0.3">
      <c r="A21" s="583" t="s">
        <v>774</v>
      </c>
      <c r="B21" s="587" t="s">
        <v>263</v>
      </c>
      <c r="C21" s="588"/>
      <c r="D21" s="589"/>
    </row>
    <row r="22" spans="1:4" ht="15.75" customHeight="1" x14ac:dyDescent="0.3">
      <c r="A22" s="583" t="s">
        <v>775</v>
      </c>
      <c r="B22" s="587" t="s">
        <v>266</v>
      </c>
      <c r="C22" s="588"/>
      <c r="D22" s="589"/>
    </row>
    <row r="23" spans="1:4" ht="15.75" customHeight="1" x14ac:dyDescent="0.3">
      <c r="A23" s="583"/>
      <c r="B23" s="587" t="s">
        <v>269</v>
      </c>
      <c r="C23" s="588"/>
      <c r="D23" s="589"/>
    </row>
    <row r="24" spans="1:4" ht="15.75" customHeight="1" x14ac:dyDescent="0.3">
      <c r="A24" s="583"/>
      <c r="B24" s="587" t="s">
        <v>272</v>
      </c>
      <c r="C24" s="588"/>
      <c r="D24" s="589"/>
    </row>
    <row r="25" spans="1:4" ht="15.75" customHeight="1" x14ac:dyDescent="0.3">
      <c r="A25" s="583"/>
      <c r="B25" s="587" t="s">
        <v>275</v>
      </c>
      <c r="C25" s="588"/>
      <c r="D25" s="589"/>
    </row>
    <row r="26" spans="1:4" ht="15.75" customHeight="1" x14ac:dyDescent="0.3">
      <c r="A26" s="583"/>
      <c r="B26" s="587" t="s">
        <v>277</v>
      </c>
      <c r="C26" s="588"/>
      <c r="D26" s="589"/>
    </row>
    <row r="27" spans="1:4" ht="15.75" customHeight="1" x14ac:dyDescent="0.3">
      <c r="A27" s="583"/>
      <c r="B27" s="587" t="s">
        <v>280</v>
      </c>
      <c r="C27" s="588"/>
      <c r="D27" s="589"/>
    </row>
    <row r="28" spans="1:4" ht="15.75" customHeight="1" x14ac:dyDescent="0.3">
      <c r="A28" s="583"/>
      <c r="B28" s="587" t="s">
        <v>283</v>
      </c>
      <c r="C28" s="588"/>
      <c r="D28" s="589"/>
    </row>
    <row r="29" spans="1:4" ht="15.75" customHeight="1" x14ac:dyDescent="0.3">
      <c r="A29" s="583"/>
      <c r="B29" s="587" t="s">
        <v>286</v>
      </c>
      <c r="C29" s="588"/>
      <c r="D29" s="589"/>
    </row>
    <row r="30" spans="1:4" ht="15.75" customHeight="1" x14ac:dyDescent="0.3">
      <c r="A30" s="583"/>
      <c r="B30" s="587" t="s">
        <v>315</v>
      </c>
      <c r="C30" s="588"/>
      <c r="D30" s="589"/>
    </row>
    <row r="31" spans="1:4" ht="15.75" customHeight="1" x14ac:dyDescent="0.3">
      <c r="A31" s="583"/>
      <c r="B31" s="587" t="s">
        <v>318</v>
      </c>
      <c r="C31" s="588"/>
      <c r="D31" s="589"/>
    </row>
    <row r="32" spans="1:4" ht="15.75" customHeight="1" x14ac:dyDescent="0.3">
      <c r="A32" s="583"/>
      <c r="B32" s="587" t="s">
        <v>319</v>
      </c>
      <c r="C32" s="588"/>
      <c r="D32" s="589"/>
    </row>
    <row r="33" spans="1:6" ht="15.75" customHeight="1" x14ac:dyDescent="0.3">
      <c r="A33" s="583"/>
      <c r="B33" s="587" t="s">
        <v>322</v>
      </c>
      <c r="C33" s="588"/>
      <c r="D33" s="589"/>
    </row>
    <row r="34" spans="1:6" ht="15.75" customHeight="1" x14ac:dyDescent="0.3">
      <c r="A34" s="583"/>
      <c r="B34" s="587" t="s">
        <v>668</v>
      </c>
      <c r="C34" s="588"/>
      <c r="D34" s="589"/>
    </row>
    <row r="35" spans="1:6" ht="15.75" customHeight="1" x14ac:dyDescent="0.3">
      <c r="A35" s="583"/>
      <c r="B35" s="587" t="s">
        <v>670</v>
      </c>
      <c r="C35" s="588"/>
      <c r="D35" s="589"/>
    </row>
    <row r="36" spans="1:6" ht="15.75" customHeight="1" x14ac:dyDescent="0.3">
      <c r="A36" s="583"/>
      <c r="B36" s="587" t="s">
        <v>672</v>
      </c>
      <c r="C36" s="588"/>
      <c r="D36" s="589"/>
    </row>
    <row r="37" spans="1:6" ht="15.75" customHeight="1" thickBot="1" x14ac:dyDescent="0.35">
      <c r="A37" s="590"/>
      <c r="B37" s="591" t="s">
        <v>674</v>
      </c>
      <c r="C37" s="592"/>
      <c r="D37" s="593"/>
    </row>
    <row r="38" spans="1:6" ht="15.75" customHeight="1" thickBot="1" x14ac:dyDescent="0.35">
      <c r="A38" s="802" t="s">
        <v>776</v>
      </c>
      <c r="B38" s="803"/>
      <c r="C38" s="599"/>
      <c r="D38" s="597">
        <f>+D5+D6+D7+D8+D9+D14+D18+D22+D23+D24+D25+D26+D27+D28+D29+D30+D31+D32+D33+D34+D35+D36+D37</f>
        <v>63206495</v>
      </c>
      <c r="F38" s="600"/>
    </row>
    <row r="39" spans="1:6" x14ac:dyDescent="0.3">
      <c r="A39" s="601" t="s">
        <v>777</v>
      </c>
    </row>
    <row r="40" spans="1:6" x14ac:dyDescent="0.3">
      <c r="A40" s="552"/>
      <c r="C40" s="804"/>
      <c r="D40" s="804"/>
    </row>
    <row r="41" spans="1:6" x14ac:dyDescent="0.3">
      <c r="A41" s="552"/>
      <c r="C41" s="602"/>
      <c r="D41" s="602"/>
    </row>
    <row r="42" spans="1:6" x14ac:dyDescent="0.3">
      <c r="C42" s="804"/>
      <c r="D42" s="804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&amp;R&amp;"Times New Roman,Félkövér dőlt"7C.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DC1C-B322-4F6E-B6E3-42E82CFF23A6}">
  <sheetPr>
    <tabColor rgb="FFFFC000"/>
  </sheetPr>
  <dimension ref="A1:J18"/>
  <sheetViews>
    <sheetView zoomScaleNormal="100" workbookViewId="0">
      <selection activeCell="J3" sqref="J3:J4"/>
    </sheetView>
  </sheetViews>
  <sheetFormatPr defaultRowHeight="13.2" x14ac:dyDescent="0.3"/>
  <cols>
    <col min="1" max="1" width="5.88671875" style="128" customWidth="1"/>
    <col min="2" max="2" width="39.88671875" style="53" customWidth="1"/>
    <col min="3" max="9" width="11" style="53" customWidth="1"/>
    <col min="10" max="10" width="11.88671875" style="53" customWidth="1"/>
    <col min="11" max="255" width="9.109375" style="53"/>
    <col min="256" max="256" width="5.88671875" style="53" customWidth="1"/>
    <col min="257" max="257" width="39.88671875" style="53" customWidth="1"/>
    <col min="258" max="264" width="11" style="53" customWidth="1"/>
    <col min="265" max="265" width="11.88671875" style="53" customWidth="1"/>
    <col min="266" max="266" width="4.6640625" style="53" customWidth="1"/>
    <col min="267" max="511" width="9.109375" style="53"/>
    <col min="512" max="512" width="5.88671875" style="53" customWidth="1"/>
    <col min="513" max="513" width="39.88671875" style="53" customWidth="1"/>
    <col min="514" max="520" width="11" style="53" customWidth="1"/>
    <col min="521" max="521" width="11.88671875" style="53" customWidth="1"/>
    <col min="522" max="522" width="4.6640625" style="53" customWidth="1"/>
    <col min="523" max="767" width="9.109375" style="53"/>
    <col min="768" max="768" width="5.88671875" style="53" customWidth="1"/>
    <col min="769" max="769" width="39.88671875" style="53" customWidth="1"/>
    <col min="770" max="776" width="11" style="53" customWidth="1"/>
    <col min="777" max="777" width="11.88671875" style="53" customWidth="1"/>
    <col min="778" max="778" width="4.6640625" style="53" customWidth="1"/>
    <col min="779" max="1023" width="9.109375" style="53"/>
    <col min="1024" max="1024" width="5.88671875" style="53" customWidth="1"/>
    <col min="1025" max="1025" width="39.88671875" style="53" customWidth="1"/>
    <col min="1026" max="1032" width="11" style="53" customWidth="1"/>
    <col min="1033" max="1033" width="11.88671875" style="53" customWidth="1"/>
    <col min="1034" max="1034" width="4.6640625" style="53" customWidth="1"/>
    <col min="1035" max="1279" width="9.109375" style="53"/>
    <col min="1280" max="1280" width="5.88671875" style="53" customWidth="1"/>
    <col min="1281" max="1281" width="39.88671875" style="53" customWidth="1"/>
    <col min="1282" max="1288" width="11" style="53" customWidth="1"/>
    <col min="1289" max="1289" width="11.88671875" style="53" customWidth="1"/>
    <col min="1290" max="1290" width="4.6640625" style="53" customWidth="1"/>
    <col min="1291" max="1535" width="9.109375" style="53"/>
    <col min="1536" max="1536" width="5.88671875" style="53" customWidth="1"/>
    <col min="1537" max="1537" width="39.88671875" style="53" customWidth="1"/>
    <col min="1538" max="1544" width="11" style="53" customWidth="1"/>
    <col min="1545" max="1545" width="11.88671875" style="53" customWidth="1"/>
    <col min="1546" max="1546" width="4.6640625" style="53" customWidth="1"/>
    <col min="1547" max="1791" width="9.109375" style="53"/>
    <col min="1792" max="1792" width="5.88671875" style="53" customWidth="1"/>
    <col min="1793" max="1793" width="39.88671875" style="53" customWidth="1"/>
    <col min="1794" max="1800" width="11" style="53" customWidth="1"/>
    <col min="1801" max="1801" width="11.88671875" style="53" customWidth="1"/>
    <col min="1802" max="1802" width="4.6640625" style="53" customWidth="1"/>
    <col min="1803" max="2047" width="9.109375" style="53"/>
    <col min="2048" max="2048" width="5.88671875" style="53" customWidth="1"/>
    <col min="2049" max="2049" width="39.88671875" style="53" customWidth="1"/>
    <col min="2050" max="2056" width="11" style="53" customWidth="1"/>
    <col min="2057" max="2057" width="11.88671875" style="53" customWidth="1"/>
    <col min="2058" max="2058" width="4.6640625" style="53" customWidth="1"/>
    <col min="2059" max="2303" width="9.109375" style="53"/>
    <col min="2304" max="2304" width="5.88671875" style="53" customWidth="1"/>
    <col min="2305" max="2305" width="39.88671875" style="53" customWidth="1"/>
    <col min="2306" max="2312" width="11" style="53" customWidth="1"/>
    <col min="2313" max="2313" width="11.88671875" style="53" customWidth="1"/>
    <col min="2314" max="2314" width="4.6640625" style="53" customWidth="1"/>
    <col min="2315" max="2559" width="9.109375" style="53"/>
    <col min="2560" max="2560" width="5.88671875" style="53" customWidth="1"/>
    <col min="2561" max="2561" width="39.88671875" style="53" customWidth="1"/>
    <col min="2562" max="2568" width="11" style="53" customWidth="1"/>
    <col min="2569" max="2569" width="11.88671875" style="53" customWidth="1"/>
    <col min="2570" max="2570" width="4.6640625" style="53" customWidth="1"/>
    <col min="2571" max="2815" width="9.109375" style="53"/>
    <col min="2816" max="2816" width="5.88671875" style="53" customWidth="1"/>
    <col min="2817" max="2817" width="39.88671875" style="53" customWidth="1"/>
    <col min="2818" max="2824" width="11" style="53" customWidth="1"/>
    <col min="2825" max="2825" width="11.88671875" style="53" customWidth="1"/>
    <col min="2826" max="2826" width="4.6640625" style="53" customWidth="1"/>
    <col min="2827" max="3071" width="9.109375" style="53"/>
    <col min="3072" max="3072" width="5.88671875" style="53" customWidth="1"/>
    <col min="3073" max="3073" width="39.88671875" style="53" customWidth="1"/>
    <col min="3074" max="3080" width="11" style="53" customWidth="1"/>
    <col min="3081" max="3081" width="11.88671875" style="53" customWidth="1"/>
    <col min="3082" max="3082" width="4.6640625" style="53" customWidth="1"/>
    <col min="3083" max="3327" width="9.109375" style="53"/>
    <col min="3328" max="3328" width="5.88671875" style="53" customWidth="1"/>
    <col min="3329" max="3329" width="39.88671875" style="53" customWidth="1"/>
    <col min="3330" max="3336" width="11" style="53" customWidth="1"/>
    <col min="3337" max="3337" width="11.88671875" style="53" customWidth="1"/>
    <col min="3338" max="3338" width="4.6640625" style="53" customWidth="1"/>
    <col min="3339" max="3583" width="9.109375" style="53"/>
    <col min="3584" max="3584" width="5.88671875" style="53" customWidth="1"/>
    <col min="3585" max="3585" width="39.88671875" style="53" customWidth="1"/>
    <col min="3586" max="3592" width="11" style="53" customWidth="1"/>
    <col min="3593" max="3593" width="11.88671875" style="53" customWidth="1"/>
    <col min="3594" max="3594" width="4.6640625" style="53" customWidth="1"/>
    <col min="3595" max="3839" width="9.109375" style="53"/>
    <col min="3840" max="3840" width="5.88671875" style="53" customWidth="1"/>
    <col min="3841" max="3841" width="39.88671875" style="53" customWidth="1"/>
    <col min="3842" max="3848" width="11" style="53" customWidth="1"/>
    <col min="3849" max="3849" width="11.88671875" style="53" customWidth="1"/>
    <col min="3850" max="3850" width="4.6640625" style="53" customWidth="1"/>
    <col min="3851" max="4095" width="9.109375" style="53"/>
    <col min="4096" max="4096" width="5.88671875" style="53" customWidth="1"/>
    <col min="4097" max="4097" width="39.88671875" style="53" customWidth="1"/>
    <col min="4098" max="4104" width="11" style="53" customWidth="1"/>
    <col min="4105" max="4105" width="11.88671875" style="53" customWidth="1"/>
    <col min="4106" max="4106" width="4.6640625" style="53" customWidth="1"/>
    <col min="4107" max="4351" width="9.109375" style="53"/>
    <col min="4352" max="4352" width="5.88671875" style="53" customWidth="1"/>
    <col min="4353" max="4353" width="39.88671875" style="53" customWidth="1"/>
    <col min="4354" max="4360" width="11" style="53" customWidth="1"/>
    <col min="4361" max="4361" width="11.88671875" style="53" customWidth="1"/>
    <col min="4362" max="4362" width="4.6640625" style="53" customWidth="1"/>
    <col min="4363" max="4607" width="9.109375" style="53"/>
    <col min="4608" max="4608" width="5.88671875" style="53" customWidth="1"/>
    <col min="4609" max="4609" width="39.88671875" style="53" customWidth="1"/>
    <col min="4610" max="4616" width="11" style="53" customWidth="1"/>
    <col min="4617" max="4617" width="11.88671875" style="53" customWidth="1"/>
    <col min="4618" max="4618" width="4.6640625" style="53" customWidth="1"/>
    <col min="4619" max="4863" width="9.109375" style="53"/>
    <col min="4864" max="4864" width="5.88671875" style="53" customWidth="1"/>
    <col min="4865" max="4865" width="39.88671875" style="53" customWidth="1"/>
    <col min="4866" max="4872" width="11" style="53" customWidth="1"/>
    <col min="4873" max="4873" width="11.88671875" style="53" customWidth="1"/>
    <col min="4874" max="4874" width="4.6640625" style="53" customWidth="1"/>
    <col min="4875" max="5119" width="9.109375" style="53"/>
    <col min="5120" max="5120" width="5.88671875" style="53" customWidth="1"/>
    <col min="5121" max="5121" width="39.88671875" style="53" customWidth="1"/>
    <col min="5122" max="5128" width="11" style="53" customWidth="1"/>
    <col min="5129" max="5129" width="11.88671875" style="53" customWidth="1"/>
    <col min="5130" max="5130" width="4.6640625" style="53" customWidth="1"/>
    <col min="5131" max="5375" width="9.109375" style="53"/>
    <col min="5376" max="5376" width="5.88671875" style="53" customWidth="1"/>
    <col min="5377" max="5377" width="39.88671875" style="53" customWidth="1"/>
    <col min="5378" max="5384" width="11" style="53" customWidth="1"/>
    <col min="5385" max="5385" width="11.88671875" style="53" customWidth="1"/>
    <col min="5386" max="5386" width="4.6640625" style="53" customWidth="1"/>
    <col min="5387" max="5631" width="9.109375" style="53"/>
    <col min="5632" max="5632" width="5.88671875" style="53" customWidth="1"/>
    <col min="5633" max="5633" width="39.88671875" style="53" customWidth="1"/>
    <col min="5634" max="5640" width="11" style="53" customWidth="1"/>
    <col min="5641" max="5641" width="11.88671875" style="53" customWidth="1"/>
    <col min="5642" max="5642" width="4.6640625" style="53" customWidth="1"/>
    <col min="5643" max="5887" width="9.109375" style="53"/>
    <col min="5888" max="5888" width="5.88671875" style="53" customWidth="1"/>
    <col min="5889" max="5889" width="39.88671875" style="53" customWidth="1"/>
    <col min="5890" max="5896" width="11" style="53" customWidth="1"/>
    <col min="5897" max="5897" width="11.88671875" style="53" customWidth="1"/>
    <col min="5898" max="5898" width="4.6640625" style="53" customWidth="1"/>
    <col min="5899" max="6143" width="9.109375" style="53"/>
    <col min="6144" max="6144" width="5.88671875" style="53" customWidth="1"/>
    <col min="6145" max="6145" width="39.88671875" style="53" customWidth="1"/>
    <col min="6146" max="6152" width="11" style="53" customWidth="1"/>
    <col min="6153" max="6153" width="11.88671875" style="53" customWidth="1"/>
    <col min="6154" max="6154" width="4.6640625" style="53" customWidth="1"/>
    <col min="6155" max="6399" width="9.109375" style="53"/>
    <col min="6400" max="6400" width="5.88671875" style="53" customWidth="1"/>
    <col min="6401" max="6401" width="39.88671875" style="53" customWidth="1"/>
    <col min="6402" max="6408" width="11" style="53" customWidth="1"/>
    <col min="6409" max="6409" width="11.88671875" style="53" customWidth="1"/>
    <col min="6410" max="6410" width="4.6640625" style="53" customWidth="1"/>
    <col min="6411" max="6655" width="9.109375" style="53"/>
    <col min="6656" max="6656" width="5.88671875" style="53" customWidth="1"/>
    <col min="6657" max="6657" width="39.88671875" style="53" customWidth="1"/>
    <col min="6658" max="6664" width="11" style="53" customWidth="1"/>
    <col min="6665" max="6665" width="11.88671875" style="53" customWidth="1"/>
    <col min="6666" max="6666" width="4.6640625" style="53" customWidth="1"/>
    <col min="6667" max="6911" width="9.109375" style="53"/>
    <col min="6912" max="6912" width="5.88671875" style="53" customWidth="1"/>
    <col min="6913" max="6913" width="39.88671875" style="53" customWidth="1"/>
    <col min="6914" max="6920" width="11" style="53" customWidth="1"/>
    <col min="6921" max="6921" width="11.88671875" style="53" customWidth="1"/>
    <col min="6922" max="6922" width="4.6640625" style="53" customWidth="1"/>
    <col min="6923" max="7167" width="9.109375" style="53"/>
    <col min="7168" max="7168" width="5.88671875" style="53" customWidth="1"/>
    <col min="7169" max="7169" width="39.88671875" style="53" customWidth="1"/>
    <col min="7170" max="7176" width="11" style="53" customWidth="1"/>
    <col min="7177" max="7177" width="11.88671875" style="53" customWidth="1"/>
    <col min="7178" max="7178" width="4.6640625" style="53" customWidth="1"/>
    <col min="7179" max="7423" width="9.109375" style="53"/>
    <col min="7424" max="7424" width="5.88671875" style="53" customWidth="1"/>
    <col min="7425" max="7425" width="39.88671875" style="53" customWidth="1"/>
    <col min="7426" max="7432" width="11" style="53" customWidth="1"/>
    <col min="7433" max="7433" width="11.88671875" style="53" customWidth="1"/>
    <col min="7434" max="7434" width="4.6640625" style="53" customWidth="1"/>
    <col min="7435" max="7679" width="9.109375" style="53"/>
    <col min="7680" max="7680" width="5.88671875" style="53" customWidth="1"/>
    <col min="7681" max="7681" width="39.88671875" style="53" customWidth="1"/>
    <col min="7682" max="7688" width="11" style="53" customWidth="1"/>
    <col min="7689" max="7689" width="11.88671875" style="53" customWidth="1"/>
    <col min="7690" max="7690" width="4.6640625" style="53" customWidth="1"/>
    <col min="7691" max="7935" width="9.109375" style="53"/>
    <col min="7936" max="7936" width="5.88671875" style="53" customWidth="1"/>
    <col min="7937" max="7937" width="39.88671875" style="53" customWidth="1"/>
    <col min="7938" max="7944" width="11" style="53" customWidth="1"/>
    <col min="7945" max="7945" width="11.88671875" style="53" customWidth="1"/>
    <col min="7946" max="7946" width="4.6640625" style="53" customWidth="1"/>
    <col min="7947" max="8191" width="9.109375" style="53"/>
    <col min="8192" max="8192" width="5.88671875" style="53" customWidth="1"/>
    <col min="8193" max="8193" width="39.88671875" style="53" customWidth="1"/>
    <col min="8194" max="8200" width="11" style="53" customWidth="1"/>
    <col min="8201" max="8201" width="11.88671875" style="53" customWidth="1"/>
    <col min="8202" max="8202" width="4.6640625" style="53" customWidth="1"/>
    <col min="8203" max="8447" width="9.109375" style="53"/>
    <col min="8448" max="8448" width="5.88671875" style="53" customWidth="1"/>
    <col min="8449" max="8449" width="39.88671875" style="53" customWidth="1"/>
    <col min="8450" max="8456" width="11" style="53" customWidth="1"/>
    <col min="8457" max="8457" width="11.88671875" style="53" customWidth="1"/>
    <col min="8458" max="8458" width="4.6640625" style="53" customWidth="1"/>
    <col min="8459" max="8703" width="9.109375" style="53"/>
    <col min="8704" max="8704" width="5.88671875" style="53" customWidth="1"/>
    <col min="8705" max="8705" width="39.88671875" style="53" customWidth="1"/>
    <col min="8706" max="8712" width="11" style="53" customWidth="1"/>
    <col min="8713" max="8713" width="11.88671875" style="53" customWidth="1"/>
    <col min="8714" max="8714" width="4.6640625" style="53" customWidth="1"/>
    <col min="8715" max="8959" width="9.109375" style="53"/>
    <col min="8960" max="8960" width="5.88671875" style="53" customWidth="1"/>
    <col min="8961" max="8961" width="39.88671875" style="53" customWidth="1"/>
    <col min="8962" max="8968" width="11" style="53" customWidth="1"/>
    <col min="8969" max="8969" width="11.88671875" style="53" customWidth="1"/>
    <col min="8970" max="8970" width="4.6640625" style="53" customWidth="1"/>
    <col min="8971" max="9215" width="9.109375" style="53"/>
    <col min="9216" max="9216" width="5.88671875" style="53" customWidth="1"/>
    <col min="9217" max="9217" width="39.88671875" style="53" customWidth="1"/>
    <col min="9218" max="9224" width="11" style="53" customWidth="1"/>
    <col min="9225" max="9225" width="11.88671875" style="53" customWidth="1"/>
    <col min="9226" max="9226" width="4.6640625" style="53" customWidth="1"/>
    <col min="9227" max="9471" width="9.109375" style="53"/>
    <col min="9472" max="9472" width="5.88671875" style="53" customWidth="1"/>
    <col min="9473" max="9473" width="39.88671875" style="53" customWidth="1"/>
    <col min="9474" max="9480" width="11" style="53" customWidth="1"/>
    <col min="9481" max="9481" width="11.88671875" style="53" customWidth="1"/>
    <col min="9482" max="9482" width="4.6640625" style="53" customWidth="1"/>
    <col min="9483" max="9727" width="9.109375" style="53"/>
    <col min="9728" max="9728" width="5.88671875" style="53" customWidth="1"/>
    <col min="9729" max="9729" width="39.88671875" style="53" customWidth="1"/>
    <col min="9730" max="9736" width="11" style="53" customWidth="1"/>
    <col min="9737" max="9737" width="11.88671875" style="53" customWidth="1"/>
    <col min="9738" max="9738" width="4.6640625" style="53" customWidth="1"/>
    <col min="9739" max="9983" width="9.109375" style="53"/>
    <col min="9984" max="9984" width="5.88671875" style="53" customWidth="1"/>
    <col min="9985" max="9985" width="39.88671875" style="53" customWidth="1"/>
    <col min="9986" max="9992" width="11" style="53" customWidth="1"/>
    <col min="9993" max="9993" width="11.88671875" style="53" customWidth="1"/>
    <col min="9994" max="9994" width="4.6640625" style="53" customWidth="1"/>
    <col min="9995" max="10239" width="9.109375" style="53"/>
    <col min="10240" max="10240" width="5.88671875" style="53" customWidth="1"/>
    <col min="10241" max="10241" width="39.88671875" style="53" customWidth="1"/>
    <col min="10242" max="10248" width="11" style="53" customWidth="1"/>
    <col min="10249" max="10249" width="11.88671875" style="53" customWidth="1"/>
    <col min="10250" max="10250" width="4.6640625" style="53" customWidth="1"/>
    <col min="10251" max="10495" width="9.109375" style="53"/>
    <col min="10496" max="10496" width="5.88671875" style="53" customWidth="1"/>
    <col min="10497" max="10497" width="39.88671875" style="53" customWidth="1"/>
    <col min="10498" max="10504" width="11" style="53" customWidth="1"/>
    <col min="10505" max="10505" width="11.88671875" style="53" customWidth="1"/>
    <col min="10506" max="10506" width="4.6640625" style="53" customWidth="1"/>
    <col min="10507" max="10751" width="9.109375" style="53"/>
    <col min="10752" max="10752" width="5.88671875" style="53" customWidth="1"/>
    <col min="10753" max="10753" width="39.88671875" style="53" customWidth="1"/>
    <col min="10754" max="10760" width="11" style="53" customWidth="1"/>
    <col min="10761" max="10761" width="11.88671875" style="53" customWidth="1"/>
    <col min="10762" max="10762" width="4.6640625" style="53" customWidth="1"/>
    <col min="10763" max="11007" width="9.109375" style="53"/>
    <col min="11008" max="11008" width="5.88671875" style="53" customWidth="1"/>
    <col min="11009" max="11009" width="39.88671875" style="53" customWidth="1"/>
    <col min="11010" max="11016" width="11" style="53" customWidth="1"/>
    <col min="11017" max="11017" width="11.88671875" style="53" customWidth="1"/>
    <col min="11018" max="11018" width="4.6640625" style="53" customWidth="1"/>
    <col min="11019" max="11263" width="9.109375" style="53"/>
    <col min="11264" max="11264" width="5.88671875" style="53" customWidth="1"/>
    <col min="11265" max="11265" width="39.88671875" style="53" customWidth="1"/>
    <col min="11266" max="11272" width="11" style="53" customWidth="1"/>
    <col min="11273" max="11273" width="11.88671875" style="53" customWidth="1"/>
    <col min="11274" max="11274" width="4.6640625" style="53" customWidth="1"/>
    <col min="11275" max="11519" width="9.109375" style="53"/>
    <col min="11520" max="11520" width="5.88671875" style="53" customWidth="1"/>
    <col min="11521" max="11521" width="39.88671875" style="53" customWidth="1"/>
    <col min="11522" max="11528" width="11" style="53" customWidth="1"/>
    <col min="11529" max="11529" width="11.88671875" style="53" customWidth="1"/>
    <col min="11530" max="11530" width="4.6640625" style="53" customWidth="1"/>
    <col min="11531" max="11775" width="9.109375" style="53"/>
    <col min="11776" max="11776" width="5.88671875" style="53" customWidth="1"/>
    <col min="11777" max="11777" width="39.88671875" style="53" customWidth="1"/>
    <col min="11778" max="11784" width="11" style="53" customWidth="1"/>
    <col min="11785" max="11785" width="11.88671875" style="53" customWidth="1"/>
    <col min="11786" max="11786" width="4.6640625" style="53" customWidth="1"/>
    <col min="11787" max="12031" width="9.109375" style="53"/>
    <col min="12032" max="12032" width="5.88671875" style="53" customWidth="1"/>
    <col min="12033" max="12033" width="39.88671875" style="53" customWidth="1"/>
    <col min="12034" max="12040" width="11" style="53" customWidth="1"/>
    <col min="12041" max="12041" width="11.88671875" style="53" customWidth="1"/>
    <col min="12042" max="12042" width="4.6640625" style="53" customWidth="1"/>
    <col min="12043" max="12287" width="9.109375" style="53"/>
    <col min="12288" max="12288" width="5.88671875" style="53" customWidth="1"/>
    <col min="12289" max="12289" width="39.88671875" style="53" customWidth="1"/>
    <col min="12290" max="12296" width="11" style="53" customWidth="1"/>
    <col min="12297" max="12297" width="11.88671875" style="53" customWidth="1"/>
    <col min="12298" max="12298" width="4.6640625" style="53" customWidth="1"/>
    <col min="12299" max="12543" width="9.109375" style="53"/>
    <col min="12544" max="12544" width="5.88671875" style="53" customWidth="1"/>
    <col min="12545" max="12545" width="39.88671875" style="53" customWidth="1"/>
    <col min="12546" max="12552" width="11" style="53" customWidth="1"/>
    <col min="12553" max="12553" width="11.88671875" style="53" customWidth="1"/>
    <col min="12554" max="12554" width="4.6640625" style="53" customWidth="1"/>
    <col min="12555" max="12799" width="9.109375" style="53"/>
    <col min="12800" max="12800" width="5.88671875" style="53" customWidth="1"/>
    <col min="12801" max="12801" width="39.88671875" style="53" customWidth="1"/>
    <col min="12802" max="12808" width="11" style="53" customWidth="1"/>
    <col min="12809" max="12809" width="11.88671875" style="53" customWidth="1"/>
    <col min="12810" max="12810" width="4.6640625" style="53" customWidth="1"/>
    <col min="12811" max="13055" width="9.109375" style="53"/>
    <col min="13056" max="13056" width="5.88671875" style="53" customWidth="1"/>
    <col min="13057" max="13057" width="39.88671875" style="53" customWidth="1"/>
    <col min="13058" max="13064" width="11" style="53" customWidth="1"/>
    <col min="13065" max="13065" width="11.88671875" style="53" customWidth="1"/>
    <col min="13066" max="13066" width="4.6640625" style="53" customWidth="1"/>
    <col min="13067" max="13311" width="9.109375" style="53"/>
    <col min="13312" max="13312" width="5.88671875" style="53" customWidth="1"/>
    <col min="13313" max="13313" width="39.88671875" style="53" customWidth="1"/>
    <col min="13314" max="13320" width="11" style="53" customWidth="1"/>
    <col min="13321" max="13321" width="11.88671875" style="53" customWidth="1"/>
    <col min="13322" max="13322" width="4.6640625" style="53" customWidth="1"/>
    <col min="13323" max="13567" width="9.109375" style="53"/>
    <col min="13568" max="13568" width="5.88671875" style="53" customWidth="1"/>
    <col min="13569" max="13569" width="39.88671875" style="53" customWidth="1"/>
    <col min="13570" max="13576" width="11" style="53" customWidth="1"/>
    <col min="13577" max="13577" width="11.88671875" style="53" customWidth="1"/>
    <col min="13578" max="13578" width="4.6640625" style="53" customWidth="1"/>
    <col min="13579" max="13823" width="9.109375" style="53"/>
    <col min="13824" max="13824" width="5.88671875" style="53" customWidth="1"/>
    <col min="13825" max="13825" width="39.88671875" style="53" customWidth="1"/>
    <col min="13826" max="13832" width="11" style="53" customWidth="1"/>
    <col min="13833" max="13833" width="11.88671875" style="53" customWidth="1"/>
    <col min="13834" max="13834" width="4.6640625" style="53" customWidth="1"/>
    <col min="13835" max="14079" width="9.109375" style="53"/>
    <col min="14080" max="14080" width="5.88671875" style="53" customWidth="1"/>
    <col min="14081" max="14081" width="39.88671875" style="53" customWidth="1"/>
    <col min="14082" max="14088" width="11" style="53" customWidth="1"/>
    <col min="14089" max="14089" width="11.88671875" style="53" customWidth="1"/>
    <col min="14090" max="14090" width="4.6640625" style="53" customWidth="1"/>
    <col min="14091" max="14335" width="9.109375" style="53"/>
    <col min="14336" max="14336" width="5.88671875" style="53" customWidth="1"/>
    <col min="14337" max="14337" width="39.88671875" style="53" customWidth="1"/>
    <col min="14338" max="14344" width="11" style="53" customWidth="1"/>
    <col min="14345" max="14345" width="11.88671875" style="53" customWidth="1"/>
    <col min="14346" max="14346" width="4.6640625" style="53" customWidth="1"/>
    <col min="14347" max="14591" width="9.109375" style="53"/>
    <col min="14592" max="14592" width="5.88671875" style="53" customWidth="1"/>
    <col min="14593" max="14593" width="39.88671875" style="53" customWidth="1"/>
    <col min="14594" max="14600" width="11" style="53" customWidth="1"/>
    <col min="14601" max="14601" width="11.88671875" style="53" customWidth="1"/>
    <col min="14602" max="14602" width="4.6640625" style="53" customWidth="1"/>
    <col min="14603" max="14847" width="9.109375" style="53"/>
    <col min="14848" max="14848" width="5.88671875" style="53" customWidth="1"/>
    <col min="14849" max="14849" width="39.88671875" style="53" customWidth="1"/>
    <col min="14850" max="14856" width="11" style="53" customWidth="1"/>
    <col min="14857" max="14857" width="11.88671875" style="53" customWidth="1"/>
    <col min="14858" max="14858" width="4.6640625" style="53" customWidth="1"/>
    <col min="14859" max="15103" width="9.109375" style="53"/>
    <col min="15104" max="15104" width="5.88671875" style="53" customWidth="1"/>
    <col min="15105" max="15105" width="39.88671875" style="53" customWidth="1"/>
    <col min="15106" max="15112" width="11" style="53" customWidth="1"/>
    <col min="15113" max="15113" width="11.88671875" style="53" customWidth="1"/>
    <col min="15114" max="15114" width="4.6640625" style="53" customWidth="1"/>
    <col min="15115" max="15359" width="9.109375" style="53"/>
    <col min="15360" max="15360" width="5.88671875" style="53" customWidth="1"/>
    <col min="15361" max="15361" width="39.88671875" style="53" customWidth="1"/>
    <col min="15362" max="15368" width="11" style="53" customWidth="1"/>
    <col min="15369" max="15369" width="11.88671875" style="53" customWidth="1"/>
    <col min="15370" max="15370" width="4.6640625" style="53" customWidth="1"/>
    <col min="15371" max="15615" width="9.109375" style="53"/>
    <col min="15616" max="15616" width="5.88671875" style="53" customWidth="1"/>
    <col min="15617" max="15617" width="39.88671875" style="53" customWidth="1"/>
    <col min="15618" max="15624" width="11" style="53" customWidth="1"/>
    <col min="15625" max="15625" width="11.88671875" style="53" customWidth="1"/>
    <col min="15626" max="15626" width="4.6640625" style="53" customWidth="1"/>
    <col min="15627" max="15871" width="9.109375" style="53"/>
    <col min="15872" max="15872" width="5.88671875" style="53" customWidth="1"/>
    <col min="15873" max="15873" width="39.88671875" style="53" customWidth="1"/>
    <col min="15874" max="15880" width="11" style="53" customWidth="1"/>
    <col min="15881" max="15881" width="11.88671875" style="53" customWidth="1"/>
    <col min="15882" max="15882" width="4.6640625" style="53" customWidth="1"/>
    <col min="15883" max="16127" width="9.109375" style="53"/>
    <col min="16128" max="16128" width="5.88671875" style="53" customWidth="1"/>
    <col min="16129" max="16129" width="39.88671875" style="53" customWidth="1"/>
    <col min="16130" max="16136" width="11" style="53" customWidth="1"/>
    <col min="16137" max="16137" width="11.88671875" style="53" customWidth="1"/>
    <col min="16138" max="16138" width="4.6640625" style="53" customWidth="1"/>
    <col min="16139" max="16384" width="9.109375" style="53"/>
  </cols>
  <sheetData>
    <row r="1" spans="1:10" ht="27.75" customHeight="1" x14ac:dyDescent="0.3">
      <c r="A1" s="807" t="s">
        <v>778</v>
      </c>
      <c r="B1" s="807"/>
      <c r="C1" s="807"/>
      <c r="D1" s="807"/>
      <c r="E1" s="807"/>
      <c r="F1" s="807"/>
      <c r="G1" s="807"/>
      <c r="H1" s="807"/>
      <c r="I1" s="807"/>
      <c r="J1" s="807"/>
    </row>
    <row r="2" spans="1:10" ht="20.25" customHeight="1" thickBot="1" x14ac:dyDescent="0.35">
      <c r="J2" s="603" t="str">
        <f>'[1]1. sz tájékoztató t.'!E2</f>
        <v>Forintban!</v>
      </c>
    </row>
    <row r="3" spans="1:10" s="604" customFormat="1" ht="26.25" customHeight="1" x14ac:dyDescent="0.3">
      <c r="A3" s="808" t="s">
        <v>109</v>
      </c>
      <c r="B3" s="810" t="s">
        <v>779</v>
      </c>
      <c r="C3" s="808" t="s">
        <v>780</v>
      </c>
      <c r="D3" s="808" t="s">
        <v>842</v>
      </c>
      <c r="E3" s="808" t="s">
        <v>843</v>
      </c>
      <c r="F3" s="812" t="s">
        <v>781</v>
      </c>
      <c r="G3" s="813"/>
      <c r="H3" s="813"/>
      <c r="I3" s="814"/>
      <c r="J3" s="810" t="s">
        <v>69</v>
      </c>
    </row>
    <row r="4" spans="1:10" s="607" customFormat="1" ht="32.25" customHeight="1" thickBot="1" x14ac:dyDescent="0.35">
      <c r="A4" s="809"/>
      <c r="B4" s="811"/>
      <c r="C4" s="811"/>
      <c r="D4" s="809"/>
      <c r="E4" s="809"/>
      <c r="F4" s="605" t="s">
        <v>782</v>
      </c>
      <c r="G4" s="605" t="s">
        <v>783</v>
      </c>
      <c r="H4" s="605" t="s">
        <v>844</v>
      </c>
      <c r="I4" s="606" t="s">
        <v>845</v>
      </c>
      <c r="J4" s="811"/>
    </row>
    <row r="5" spans="1:10" s="612" customFormat="1" ht="12.9" customHeight="1" thickBot="1" x14ac:dyDescent="0.35">
      <c r="A5" s="608">
        <v>1</v>
      </c>
      <c r="B5" s="341">
        <v>2</v>
      </c>
      <c r="C5" s="609">
        <v>3</v>
      </c>
      <c r="D5" s="341">
        <v>4</v>
      </c>
      <c r="E5" s="341">
        <v>5</v>
      </c>
      <c r="F5" s="608">
        <v>6</v>
      </c>
      <c r="G5" s="609">
        <v>7</v>
      </c>
      <c r="H5" s="609">
        <v>8</v>
      </c>
      <c r="I5" s="610">
        <v>9</v>
      </c>
      <c r="J5" s="611" t="s">
        <v>784</v>
      </c>
    </row>
    <row r="6" spans="1:10" ht="24.75" customHeight="1" thickBot="1" x14ac:dyDescent="0.35">
      <c r="A6" s="613" t="s">
        <v>4</v>
      </c>
      <c r="B6" s="614" t="s">
        <v>785</v>
      </c>
      <c r="C6" s="615"/>
      <c r="D6" s="616">
        <f t="shared" ref="D6:I6" si="0">+D7+D8</f>
        <v>0</v>
      </c>
      <c r="E6" s="616">
        <f t="shared" si="0"/>
        <v>0</v>
      </c>
      <c r="F6" s="617">
        <f t="shared" si="0"/>
        <v>0</v>
      </c>
      <c r="G6" s="618">
        <f t="shared" si="0"/>
        <v>0</v>
      </c>
      <c r="H6" s="618">
        <f t="shared" si="0"/>
        <v>0</v>
      </c>
      <c r="I6" s="619">
        <f t="shared" si="0"/>
        <v>0</v>
      </c>
      <c r="J6" s="616">
        <f t="shared" ref="J6:J17" si="1">SUM(E6:I6)</f>
        <v>0</v>
      </c>
    </row>
    <row r="7" spans="1:10" ht="20.100000000000001" customHeight="1" x14ac:dyDescent="0.3">
      <c r="A7" s="620" t="s">
        <v>10</v>
      </c>
      <c r="B7" s="621" t="s">
        <v>786</v>
      </c>
      <c r="C7" s="622"/>
      <c r="D7" s="623"/>
      <c r="E7" s="623"/>
      <c r="F7" s="624"/>
      <c r="G7" s="625"/>
      <c r="H7" s="625"/>
      <c r="I7" s="626"/>
      <c r="J7" s="627">
        <f t="shared" si="1"/>
        <v>0</v>
      </c>
    </row>
    <row r="8" spans="1:10" ht="20.100000000000001" customHeight="1" thickBot="1" x14ac:dyDescent="0.35">
      <c r="A8" s="620" t="s">
        <v>20</v>
      </c>
      <c r="B8" s="621" t="s">
        <v>786</v>
      </c>
      <c r="C8" s="622"/>
      <c r="D8" s="623"/>
      <c r="E8" s="623"/>
      <c r="F8" s="624"/>
      <c r="G8" s="625"/>
      <c r="H8" s="625"/>
      <c r="I8" s="626"/>
      <c r="J8" s="627">
        <f t="shared" si="1"/>
        <v>0</v>
      </c>
    </row>
    <row r="9" spans="1:10" ht="26.1" customHeight="1" thickBot="1" x14ac:dyDescent="0.35">
      <c r="A9" s="613" t="s">
        <v>22</v>
      </c>
      <c r="B9" s="614" t="s">
        <v>787</v>
      </c>
      <c r="C9" s="615"/>
      <c r="D9" s="616">
        <f t="shared" ref="D9:I9" si="2">+D10+D11</f>
        <v>0</v>
      </c>
      <c r="E9" s="616">
        <f t="shared" si="2"/>
        <v>0</v>
      </c>
      <c r="F9" s="617">
        <f t="shared" si="2"/>
        <v>0</v>
      </c>
      <c r="G9" s="618">
        <f t="shared" si="2"/>
        <v>0</v>
      </c>
      <c r="H9" s="618">
        <f t="shared" si="2"/>
        <v>0</v>
      </c>
      <c r="I9" s="619">
        <f t="shared" si="2"/>
        <v>0</v>
      </c>
      <c r="J9" s="616">
        <f t="shared" si="1"/>
        <v>0</v>
      </c>
    </row>
    <row r="10" spans="1:10" ht="20.100000000000001" customHeight="1" x14ac:dyDescent="0.3">
      <c r="A10" s="620" t="s">
        <v>29</v>
      </c>
      <c r="B10" s="621" t="s">
        <v>786</v>
      </c>
      <c r="C10" s="622"/>
      <c r="D10" s="623"/>
      <c r="E10" s="623"/>
      <c r="F10" s="624"/>
      <c r="G10" s="625"/>
      <c r="H10" s="625"/>
      <c r="I10" s="626"/>
      <c r="J10" s="627">
        <f t="shared" si="1"/>
        <v>0</v>
      </c>
    </row>
    <row r="11" spans="1:10" ht="20.100000000000001" customHeight="1" thickBot="1" x14ac:dyDescent="0.35">
      <c r="A11" s="620" t="s">
        <v>37</v>
      </c>
      <c r="B11" s="621" t="s">
        <v>786</v>
      </c>
      <c r="C11" s="622"/>
      <c r="D11" s="623"/>
      <c r="E11" s="623"/>
      <c r="F11" s="624"/>
      <c r="G11" s="625"/>
      <c r="H11" s="625"/>
      <c r="I11" s="626"/>
      <c r="J11" s="627">
        <f t="shared" si="1"/>
        <v>0</v>
      </c>
    </row>
    <row r="12" spans="1:10" ht="20.100000000000001" customHeight="1" thickBot="1" x14ac:dyDescent="0.35">
      <c r="A12" s="613" t="s">
        <v>39</v>
      </c>
      <c r="B12" s="614" t="s">
        <v>788</v>
      </c>
      <c r="C12" s="615"/>
      <c r="D12" s="616">
        <f t="shared" ref="D12:I12" si="3">+D13</f>
        <v>0</v>
      </c>
      <c r="E12" s="616">
        <f t="shared" si="3"/>
        <v>0</v>
      </c>
      <c r="F12" s="617">
        <f t="shared" si="3"/>
        <v>0</v>
      </c>
      <c r="G12" s="618">
        <f t="shared" si="3"/>
        <v>0</v>
      </c>
      <c r="H12" s="618">
        <f t="shared" si="3"/>
        <v>0</v>
      </c>
      <c r="I12" s="619">
        <f t="shared" si="3"/>
        <v>0</v>
      </c>
      <c r="J12" s="616">
        <f t="shared" si="1"/>
        <v>0</v>
      </c>
    </row>
    <row r="13" spans="1:10" ht="20.100000000000001" customHeight="1" thickBot="1" x14ac:dyDescent="0.35">
      <c r="A13" s="620" t="s">
        <v>41</v>
      </c>
      <c r="B13" s="621" t="s">
        <v>786</v>
      </c>
      <c r="C13" s="622"/>
      <c r="D13" s="623"/>
      <c r="E13" s="623"/>
      <c r="F13" s="624"/>
      <c r="G13" s="625"/>
      <c r="H13" s="625"/>
      <c r="I13" s="626"/>
      <c r="J13" s="627">
        <f t="shared" si="1"/>
        <v>0</v>
      </c>
    </row>
    <row r="14" spans="1:10" ht="20.100000000000001" customHeight="1" thickBot="1" x14ac:dyDescent="0.35">
      <c r="A14" s="613" t="s">
        <v>43</v>
      </c>
      <c r="B14" s="614"/>
      <c r="C14" s="615"/>
      <c r="D14" s="616">
        <f t="shared" ref="D14:I14" si="4">+D15</f>
        <v>0</v>
      </c>
      <c r="E14" s="616">
        <f t="shared" si="4"/>
        <v>0</v>
      </c>
      <c r="F14" s="617">
        <f t="shared" si="4"/>
        <v>0</v>
      </c>
      <c r="G14" s="618">
        <f t="shared" si="4"/>
        <v>0</v>
      </c>
      <c r="H14" s="618">
        <f t="shared" si="4"/>
        <v>0</v>
      </c>
      <c r="I14" s="619">
        <f t="shared" si="4"/>
        <v>0</v>
      </c>
      <c r="J14" s="616">
        <f t="shared" si="1"/>
        <v>0</v>
      </c>
    </row>
    <row r="15" spans="1:10" ht="20.100000000000001" customHeight="1" thickBot="1" x14ac:dyDescent="0.35">
      <c r="A15" s="628" t="s">
        <v>51</v>
      </c>
      <c r="B15" s="629" t="s">
        <v>786</v>
      </c>
      <c r="C15" s="630"/>
      <c r="D15" s="631"/>
      <c r="E15" s="631"/>
      <c r="F15" s="632"/>
      <c r="G15" s="633"/>
      <c r="H15" s="633"/>
      <c r="I15" s="634"/>
      <c r="J15" s="635">
        <f t="shared" si="1"/>
        <v>0</v>
      </c>
    </row>
    <row r="16" spans="1:10" ht="20.100000000000001" customHeight="1" thickBot="1" x14ac:dyDescent="0.35">
      <c r="A16" s="613" t="s">
        <v>249</v>
      </c>
      <c r="B16" s="636"/>
      <c r="C16" s="615"/>
      <c r="D16" s="616">
        <f t="shared" ref="D16:I16" si="5">+D17</f>
        <v>0</v>
      </c>
      <c r="E16" s="616">
        <f t="shared" si="5"/>
        <v>0</v>
      </c>
      <c r="F16" s="617">
        <f t="shared" si="5"/>
        <v>0</v>
      </c>
      <c r="G16" s="618">
        <f t="shared" si="5"/>
        <v>0</v>
      </c>
      <c r="H16" s="618">
        <f t="shared" si="5"/>
        <v>0</v>
      </c>
      <c r="I16" s="619">
        <f t="shared" si="5"/>
        <v>0</v>
      </c>
      <c r="J16" s="616">
        <f t="shared" si="1"/>
        <v>0</v>
      </c>
    </row>
    <row r="17" spans="1:10" ht="20.100000000000001" customHeight="1" thickBot="1" x14ac:dyDescent="0.35">
      <c r="A17" s="637" t="s">
        <v>250</v>
      </c>
      <c r="B17" s="638" t="s">
        <v>786</v>
      </c>
      <c r="C17" s="639"/>
      <c r="D17" s="640"/>
      <c r="E17" s="640"/>
      <c r="F17" s="641"/>
      <c r="G17" s="642"/>
      <c r="H17" s="642"/>
      <c r="I17" s="643"/>
      <c r="J17" s="644">
        <f t="shared" si="1"/>
        <v>0</v>
      </c>
    </row>
    <row r="18" spans="1:10" ht="20.100000000000001" customHeight="1" thickBot="1" x14ac:dyDescent="0.35">
      <c r="A18" s="805" t="s">
        <v>789</v>
      </c>
      <c r="B18" s="806"/>
      <c r="C18" s="615"/>
      <c r="D18" s="616">
        <f>+D6+D9+D12+D14+D16</f>
        <v>0</v>
      </c>
      <c r="E18" s="616">
        <f t="shared" ref="E18:J18" si="6">+E6+E9+E12+E14+E16</f>
        <v>0</v>
      </c>
      <c r="F18" s="617">
        <f t="shared" si="6"/>
        <v>0</v>
      </c>
      <c r="G18" s="618">
        <f t="shared" si="6"/>
        <v>0</v>
      </c>
      <c r="H18" s="618">
        <f t="shared" si="6"/>
        <v>0</v>
      </c>
      <c r="I18" s="619">
        <f t="shared" si="6"/>
        <v>0</v>
      </c>
      <c r="J18" s="616">
        <f t="shared" si="6"/>
        <v>0</v>
      </c>
    </row>
  </sheetData>
  <mergeCells count="9">
    <mergeCell ref="A18:B18"/>
    <mergeCell ref="A1:J1"/>
    <mergeCell ref="A3:A4"/>
    <mergeCell ref="B3:B4"/>
    <mergeCell ref="C3:C4"/>
    <mergeCell ref="D3:D4"/>
    <mergeCell ref="E3:E4"/>
    <mergeCell ref="F3:I3"/>
    <mergeCell ref="J3:J4"/>
  </mergeCells>
  <phoneticPr fontId="39" type="noConversion"/>
  <printOptions horizontalCentered="1"/>
  <pageMargins left="0.32" right="0.2" top="1.0236220472440944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dőlt"&amp;12 8.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25CD0-B2B9-40BE-B455-A9A5922D465B}">
  <sheetPr>
    <tabColor rgb="FFFFC000"/>
  </sheetPr>
  <dimension ref="A1:I19"/>
  <sheetViews>
    <sheetView zoomScaleNormal="100" workbookViewId="0">
      <selection activeCell="C12" sqref="C12"/>
    </sheetView>
  </sheetViews>
  <sheetFormatPr defaultRowHeight="13.2" x14ac:dyDescent="0.25"/>
  <cols>
    <col min="1" max="1" width="4.6640625" style="318" customWidth="1"/>
    <col min="2" max="2" width="31.5546875" style="318" customWidth="1"/>
    <col min="3" max="8" width="11.88671875" style="318" customWidth="1"/>
    <col min="9" max="9" width="13" style="318" customWidth="1"/>
    <col min="10" max="255" width="9.109375" style="318"/>
    <col min="256" max="256" width="4.6640625" style="318" customWidth="1"/>
    <col min="257" max="257" width="31.5546875" style="318" customWidth="1"/>
    <col min="258" max="263" width="11.88671875" style="318" customWidth="1"/>
    <col min="264" max="264" width="13" style="318" customWidth="1"/>
    <col min="265" max="265" width="4.33203125" style="318" customWidth="1"/>
    <col min="266" max="511" width="9.109375" style="318"/>
    <col min="512" max="512" width="4.6640625" style="318" customWidth="1"/>
    <col min="513" max="513" width="31.5546875" style="318" customWidth="1"/>
    <col min="514" max="519" width="11.88671875" style="318" customWidth="1"/>
    <col min="520" max="520" width="13" style="318" customWidth="1"/>
    <col min="521" max="521" width="4.33203125" style="318" customWidth="1"/>
    <col min="522" max="767" width="9.109375" style="318"/>
    <col min="768" max="768" width="4.6640625" style="318" customWidth="1"/>
    <col min="769" max="769" width="31.5546875" style="318" customWidth="1"/>
    <col min="770" max="775" width="11.88671875" style="318" customWidth="1"/>
    <col min="776" max="776" width="13" style="318" customWidth="1"/>
    <col min="777" max="777" width="4.33203125" style="318" customWidth="1"/>
    <col min="778" max="1023" width="9.109375" style="318"/>
    <col min="1024" max="1024" width="4.6640625" style="318" customWidth="1"/>
    <col min="1025" max="1025" width="31.5546875" style="318" customWidth="1"/>
    <col min="1026" max="1031" width="11.88671875" style="318" customWidth="1"/>
    <col min="1032" max="1032" width="13" style="318" customWidth="1"/>
    <col min="1033" max="1033" width="4.33203125" style="318" customWidth="1"/>
    <col min="1034" max="1279" width="9.109375" style="318"/>
    <col min="1280" max="1280" width="4.6640625" style="318" customWidth="1"/>
    <col min="1281" max="1281" width="31.5546875" style="318" customWidth="1"/>
    <col min="1282" max="1287" width="11.88671875" style="318" customWidth="1"/>
    <col min="1288" max="1288" width="13" style="318" customWidth="1"/>
    <col min="1289" max="1289" width="4.33203125" style="318" customWidth="1"/>
    <col min="1290" max="1535" width="9.109375" style="318"/>
    <col min="1536" max="1536" width="4.6640625" style="318" customWidth="1"/>
    <col min="1537" max="1537" width="31.5546875" style="318" customWidth="1"/>
    <col min="1538" max="1543" width="11.88671875" style="318" customWidth="1"/>
    <col min="1544" max="1544" width="13" style="318" customWidth="1"/>
    <col min="1545" max="1545" width="4.33203125" style="318" customWidth="1"/>
    <col min="1546" max="1791" width="9.109375" style="318"/>
    <col min="1792" max="1792" width="4.6640625" style="318" customWidth="1"/>
    <col min="1793" max="1793" width="31.5546875" style="318" customWidth="1"/>
    <col min="1794" max="1799" width="11.88671875" style="318" customWidth="1"/>
    <col min="1800" max="1800" width="13" style="318" customWidth="1"/>
    <col min="1801" max="1801" width="4.33203125" style="318" customWidth="1"/>
    <col min="1802" max="2047" width="9.109375" style="318"/>
    <col min="2048" max="2048" width="4.6640625" style="318" customWidth="1"/>
    <col min="2049" max="2049" width="31.5546875" style="318" customWidth="1"/>
    <col min="2050" max="2055" width="11.88671875" style="318" customWidth="1"/>
    <col min="2056" max="2056" width="13" style="318" customWidth="1"/>
    <col min="2057" max="2057" width="4.33203125" style="318" customWidth="1"/>
    <col min="2058" max="2303" width="9.109375" style="318"/>
    <col min="2304" max="2304" width="4.6640625" style="318" customWidth="1"/>
    <col min="2305" max="2305" width="31.5546875" style="318" customWidth="1"/>
    <col min="2306" max="2311" width="11.88671875" style="318" customWidth="1"/>
    <col min="2312" max="2312" width="13" style="318" customWidth="1"/>
    <col min="2313" max="2313" width="4.33203125" style="318" customWidth="1"/>
    <col min="2314" max="2559" width="9.109375" style="318"/>
    <col min="2560" max="2560" width="4.6640625" style="318" customWidth="1"/>
    <col min="2561" max="2561" width="31.5546875" style="318" customWidth="1"/>
    <col min="2562" max="2567" width="11.88671875" style="318" customWidth="1"/>
    <col min="2568" max="2568" width="13" style="318" customWidth="1"/>
    <col min="2569" max="2569" width="4.33203125" style="318" customWidth="1"/>
    <col min="2570" max="2815" width="9.109375" style="318"/>
    <col min="2816" max="2816" width="4.6640625" style="318" customWidth="1"/>
    <col min="2817" max="2817" width="31.5546875" style="318" customWidth="1"/>
    <col min="2818" max="2823" width="11.88671875" style="318" customWidth="1"/>
    <col min="2824" max="2824" width="13" style="318" customWidth="1"/>
    <col min="2825" max="2825" width="4.33203125" style="318" customWidth="1"/>
    <col min="2826" max="3071" width="9.109375" style="318"/>
    <col min="3072" max="3072" width="4.6640625" style="318" customWidth="1"/>
    <col min="3073" max="3073" width="31.5546875" style="318" customWidth="1"/>
    <col min="3074" max="3079" width="11.88671875" style="318" customWidth="1"/>
    <col min="3080" max="3080" width="13" style="318" customWidth="1"/>
    <col min="3081" max="3081" width="4.33203125" style="318" customWidth="1"/>
    <col min="3082" max="3327" width="9.109375" style="318"/>
    <col min="3328" max="3328" width="4.6640625" style="318" customWidth="1"/>
    <col min="3329" max="3329" width="31.5546875" style="318" customWidth="1"/>
    <col min="3330" max="3335" width="11.88671875" style="318" customWidth="1"/>
    <col min="3336" max="3336" width="13" style="318" customWidth="1"/>
    <col min="3337" max="3337" width="4.33203125" style="318" customWidth="1"/>
    <col min="3338" max="3583" width="9.109375" style="318"/>
    <col min="3584" max="3584" width="4.6640625" style="318" customWidth="1"/>
    <col min="3585" max="3585" width="31.5546875" style="318" customWidth="1"/>
    <col min="3586" max="3591" width="11.88671875" style="318" customWidth="1"/>
    <col min="3592" max="3592" width="13" style="318" customWidth="1"/>
    <col min="3593" max="3593" width="4.33203125" style="318" customWidth="1"/>
    <col min="3594" max="3839" width="9.109375" style="318"/>
    <col min="3840" max="3840" width="4.6640625" style="318" customWidth="1"/>
    <col min="3841" max="3841" width="31.5546875" style="318" customWidth="1"/>
    <col min="3842" max="3847" width="11.88671875" style="318" customWidth="1"/>
    <col min="3848" max="3848" width="13" style="318" customWidth="1"/>
    <col min="3849" max="3849" width="4.33203125" style="318" customWidth="1"/>
    <col min="3850" max="4095" width="9.109375" style="318"/>
    <col min="4096" max="4096" width="4.6640625" style="318" customWidth="1"/>
    <col min="4097" max="4097" width="31.5546875" style="318" customWidth="1"/>
    <col min="4098" max="4103" width="11.88671875" style="318" customWidth="1"/>
    <col min="4104" max="4104" width="13" style="318" customWidth="1"/>
    <col min="4105" max="4105" width="4.33203125" style="318" customWidth="1"/>
    <col min="4106" max="4351" width="9.109375" style="318"/>
    <col min="4352" max="4352" width="4.6640625" style="318" customWidth="1"/>
    <col min="4353" max="4353" width="31.5546875" style="318" customWidth="1"/>
    <col min="4354" max="4359" width="11.88671875" style="318" customWidth="1"/>
    <col min="4360" max="4360" width="13" style="318" customWidth="1"/>
    <col min="4361" max="4361" width="4.33203125" style="318" customWidth="1"/>
    <col min="4362" max="4607" width="9.109375" style="318"/>
    <col min="4608" max="4608" width="4.6640625" style="318" customWidth="1"/>
    <col min="4609" max="4609" width="31.5546875" style="318" customWidth="1"/>
    <col min="4610" max="4615" width="11.88671875" style="318" customWidth="1"/>
    <col min="4616" max="4616" width="13" style="318" customWidth="1"/>
    <col min="4617" max="4617" width="4.33203125" style="318" customWidth="1"/>
    <col min="4618" max="4863" width="9.109375" style="318"/>
    <col min="4864" max="4864" width="4.6640625" style="318" customWidth="1"/>
    <col min="4865" max="4865" width="31.5546875" style="318" customWidth="1"/>
    <col min="4866" max="4871" width="11.88671875" style="318" customWidth="1"/>
    <col min="4872" max="4872" width="13" style="318" customWidth="1"/>
    <col min="4873" max="4873" width="4.33203125" style="318" customWidth="1"/>
    <col min="4874" max="5119" width="9.109375" style="318"/>
    <col min="5120" max="5120" width="4.6640625" style="318" customWidth="1"/>
    <col min="5121" max="5121" width="31.5546875" style="318" customWidth="1"/>
    <col min="5122" max="5127" width="11.88671875" style="318" customWidth="1"/>
    <col min="5128" max="5128" width="13" style="318" customWidth="1"/>
    <col min="5129" max="5129" width="4.33203125" style="318" customWidth="1"/>
    <col min="5130" max="5375" width="9.109375" style="318"/>
    <col min="5376" max="5376" width="4.6640625" style="318" customWidth="1"/>
    <col min="5377" max="5377" width="31.5546875" style="318" customWidth="1"/>
    <col min="5378" max="5383" width="11.88671875" style="318" customWidth="1"/>
    <col min="5384" max="5384" width="13" style="318" customWidth="1"/>
    <col min="5385" max="5385" width="4.33203125" style="318" customWidth="1"/>
    <col min="5386" max="5631" width="9.109375" style="318"/>
    <col min="5632" max="5632" width="4.6640625" style="318" customWidth="1"/>
    <col min="5633" max="5633" width="31.5546875" style="318" customWidth="1"/>
    <col min="5634" max="5639" width="11.88671875" style="318" customWidth="1"/>
    <col min="5640" max="5640" width="13" style="318" customWidth="1"/>
    <col min="5641" max="5641" width="4.33203125" style="318" customWidth="1"/>
    <col min="5642" max="5887" width="9.109375" style="318"/>
    <col min="5888" max="5888" width="4.6640625" style="318" customWidth="1"/>
    <col min="5889" max="5889" width="31.5546875" style="318" customWidth="1"/>
    <col min="5890" max="5895" width="11.88671875" style="318" customWidth="1"/>
    <col min="5896" max="5896" width="13" style="318" customWidth="1"/>
    <col min="5897" max="5897" width="4.33203125" style="318" customWidth="1"/>
    <col min="5898" max="6143" width="9.109375" style="318"/>
    <col min="6144" max="6144" width="4.6640625" style="318" customWidth="1"/>
    <col min="6145" max="6145" width="31.5546875" style="318" customWidth="1"/>
    <col min="6146" max="6151" width="11.88671875" style="318" customWidth="1"/>
    <col min="6152" max="6152" width="13" style="318" customWidth="1"/>
    <col min="6153" max="6153" width="4.33203125" style="318" customWidth="1"/>
    <col min="6154" max="6399" width="9.109375" style="318"/>
    <col min="6400" max="6400" width="4.6640625" style="318" customWidth="1"/>
    <col min="6401" max="6401" width="31.5546875" style="318" customWidth="1"/>
    <col min="6402" max="6407" width="11.88671875" style="318" customWidth="1"/>
    <col min="6408" max="6408" width="13" style="318" customWidth="1"/>
    <col min="6409" max="6409" width="4.33203125" style="318" customWidth="1"/>
    <col min="6410" max="6655" width="9.109375" style="318"/>
    <col min="6656" max="6656" width="4.6640625" style="318" customWidth="1"/>
    <col min="6657" max="6657" width="31.5546875" style="318" customWidth="1"/>
    <col min="6658" max="6663" width="11.88671875" style="318" customWidth="1"/>
    <col min="6664" max="6664" width="13" style="318" customWidth="1"/>
    <col min="6665" max="6665" width="4.33203125" style="318" customWidth="1"/>
    <col min="6666" max="6911" width="9.109375" style="318"/>
    <col min="6912" max="6912" width="4.6640625" style="318" customWidth="1"/>
    <col min="6913" max="6913" width="31.5546875" style="318" customWidth="1"/>
    <col min="6914" max="6919" width="11.88671875" style="318" customWidth="1"/>
    <col min="6920" max="6920" width="13" style="318" customWidth="1"/>
    <col min="6921" max="6921" width="4.33203125" style="318" customWidth="1"/>
    <col min="6922" max="7167" width="9.109375" style="318"/>
    <col min="7168" max="7168" width="4.6640625" style="318" customWidth="1"/>
    <col min="7169" max="7169" width="31.5546875" style="318" customWidth="1"/>
    <col min="7170" max="7175" width="11.88671875" style="318" customWidth="1"/>
    <col min="7176" max="7176" width="13" style="318" customWidth="1"/>
    <col min="7177" max="7177" width="4.33203125" style="318" customWidth="1"/>
    <col min="7178" max="7423" width="9.109375" style="318"/>
    <col min="7424" max="7424" width="4.6640625" style="318" customWidth="1"/>
    <col min="7425" max="7425" width="31.5546875" style="318" customWidth="1"/>
    <col min="7426" max="7431" width="11.88671875" style="318" customWidth="1"/>
    <col min="7432" max="7432" width="13" style="318" customWidth="1"/>
    <col min="7433" max="7433" width="4.33203125" style="318" customWidth="1"/>
    <col min="7434" max="7679" width="9.109375" style="318"/>
    <col min="7680" max="7680" width="4.6640625" style="318" customWidth="1"/>
    <col min="7681" max="7681" width="31.5546875" style="318" customWidth="1"/>
    <col min="7682" max="7687" width="11.88671875" style="318" customWidth="1"/>
    <col min="7688" max="7688" width="13" style="318" customWidth="1"/>
    <col min="7689" max="7689" width="4.33203125" style="318" customWidth="1"/>
    <col min="7690" max="7935" width="9.109375" style="318"/>
    <col min="7936" max="7936" width="4.6640625" style="318" customWidth="1"/>
    <col min="7937" max="7937" width="31.5546875" style="318" customWidth="1"/>
    <col min="7938" max="7943" width="11.88671875" style="318" customWidth="1"/>
    <col min="7944" max="7944" width="13" style="318" customWidth="1"/>
    <col min="7945" max="7945" width="4.33203125" style="318" customWidth="1"/>
    <col min="7946" max="8191" width="9.109375" style="318"/>
    <col min="8192" max="8192" width="4.6640625" style="318" customWidth="1"/>
    <col min="8193" max="8193" width="31.5546875" style="318" customWidth="1"/>
    <col min="8194" max="8199" width="11.88671875" style="318" customWidth="1"/>
    <col min="8200" max="8200" width="13" style="318" customWidth="1"/>
    <col min="8201" max="8201" width="4.33203125" style="318" customWidth="1"/>
    <col min="8202" max="8447" width="9.109375" style="318"/>
    <col min="8448" max="8448" width="4.6640625" style="318" customWidth="1"/>
    <col min="8449" max="8449" width="31.5546875" style="318" customWidth="1"/>
    <col min="8450" max="8455" width="11.88671875" style="318" customWidth="1"/>
    <col min="8456" max="8456" width="13" style="318" customWidth="1"/>
    <col min="8457" max="8457" width="4.33203125" style="318" customWidth="1"/>
    <col min="8458" max="8703" width="9.109375" style="318"/>
    <col min="8704" max="8704" width="4.6640625" style="318" customWidth="1"/>
    <col min="8705" max="8705" width="31.5546875" style="318" customWidth="1"/>
    <col min="8706" max="8711" width="11.88671875" style="318" customWidth="1"/>
    <col min="8712" max="8712" width="13" style="318" customWidth="1"/>
    <col min="8713" max="8713" width="4.33203125" style="318" customWidth="1"/>
    <col min="8714" max="8959" width="9.109375" style="318"/>
    <col min="8960" max="8960" width="4.6640625" style="318" customWidth="1"/>
    <col min="8961" max="8961" width="31.5546875" style="318" customWidth="1"/>
    <col min="8962" max="8967" width="11.88671875" style="318" customWidth="1"/>
    <col min="8968" max="8968" width="13" style="318" customWidth="1"/>
    <col min="8969" max="8969" width="4.33203125" style="318" customWidth="1"/>
    <col min="8970" max="9215" width="9.109375" style="318"/>
    <col min="9216" max="9216" width="4.6640625" style="318" customWidth="1"/>
    <col min="9217" max="9217" width="31.5546875" style="318" customWidth="1"/>
    <col min="9218" max="9223" width="11.88671875" style="318" customWidth="1"/>
    <col min="9224" max="9224" width="13" style="318" customWidth="1"/>
    <col min="9225" max="9225" width="4.33203125" style="318" customWidth="1"/>
    <col min="9226" max="9471" width="9.109375" style="318"/>
    <col min="9472" max="9472" width="4.6640625" style="318" customWidth="1"/>
    <col min="9473" max="9473" width="31.5546875" style="318" customWidth="1"/>
    <col min="9474" max="9479" width="11.88671875" style="318" customWidth="1"/>
    <col min="9480" max="9480" width="13" style="318" customWidth="1"/>
    <col min="9481" max="9481" width="4.33203125" style="318" customWidth="1"/>
    <col min="9482" max="9727" width="9.109375" style="318"/>
    <col min="9728" max="9728" width="4.6640625" style="318" customWidth="1"/>
    <col min="9729" max="9729" width="31.5546875" style="318" customWidth="1"/>
    <col min="9730" max="9735" width="11.88671875" style="318" customWidth="1"/>
    <col min="9736" max="9736" width="13" style="318" customWidth="1"/>
    <col min="9737" max="9737" width="4.33203125" style="318" customWidth="1"/>
    <col min="9738" max="9983" width="9.109375" style="318"/>
    <col min="9984" max="9984" width="4.6640625" style="318" customWidth="1"/>
    <col min="9985" max="9985" width="31.5546875" style="318" customWidth="1"/>
    <col min="9986" max="9991" width="11.88671875" style="318" customWidth="1"/>
    <col min="9992" max="9992" width="13" style="318" customWidth="1"/>
    <col min="9993" max="9993" width="4.33203125" style="318" customWidth="1"/>
    <col min="9994" max="10239" width="9.109375" style="318"/>
    <col min="10240" max="10240" width="4.6640625" style="318" customWidth="1"/>
    <col min="10241" max="10241" width="31.5546875" style="318" customWidth="1"/>
    <col min="10242" max="10247" width="11.88671875" style="318" customWidth="1"/>
    <col min="10248" max="10248" width="13" style="318" customWidth="1"/>
    <col min="10249" max="10249" width="4.33203125" style="318" customWidth="1"/>
    <col min="10250" max="10495" width="9.109375" style="318"/>
    <col min="10496" max="10496" width="4.6640625" style="318" customWidth="1"/>
    <col min="10497" max="10497" width="31.5546875" style="318" customWidth="1"/>
    <col min="10498" max="10503" width="11.88671875" style="318" customWidth="1"/>
    <col min="10504" max="10504" width="13" style="318" customWidth="1"/>
    <col min="10505" max="10505" width="4.33203125" style="318" customWidth="1"/>
    <col min="10506" max="10751" width="9.109375" style="318"/>
    <col min="10752" max="10752" width="4.6640625" style="318" customWidth="1"/>
    <col min="10753" max="10753" width="31.5546875" style="318" customWidth="1"/>
    <col min="10754" max="10759" width="11.88671875" style="318" customWidth="1"/>
    <col min="10760" max="10760" width="13" style="318" customWidth="1"/>
    <col min="10761" max="10761" width="4.33203125" style="318" customWidth="1"/>
    <col min="10762" max="11007" width="9.109375" style="318"/>
    <col min="11008" max="11008" width="4.6640625" style="318" customWidth="1"/>
    <col min="11009" max="11009" width="31.5546875" style="318" customWidth="1"/>
    <col min="11010" max="11015" width="11.88671875" style="318" customWidth="1"/>
    <col min="11016" max="11016" width="13" style="318" customWidth="1"/>
    <col min="11017" max="11017" width="4.33203125" style="318" customWidth="1"/>
    <col min="11018" max="11263" width="9.109375" style="318"/>
    <col min="11264" max="11264" width="4.6640625" style="318" customWidth="1"/>
    <col min="11265" max="11265" width="31.5546875" style="318" customWidth="1"/>
    <col min="11266" max="11271" width="11.88671875" style="318" customWidth="1"/>
    <col min="11272" max="11272" width="13" style="318" customWidth="1"/>
    <col min="11273" max="11273" width="4.33203125" style="318" customWidth="1"/>
    <col min="11274" max="11519" width="9.109375" style="318"/>
    <col min="11520" max="11520" width="4.6640625" style="318" customWidth="1"/>
    <col min="11521" max="11521" width="31.5546875" style="318" customWidth="1"/>
    <col min="11522" max="11527" width="11.88671875" style="318" customWidth="1"/>
    <col min="11528" max="11528" width="13" style="318" customWidth="1"/>
    <col min="11529" max="11529" width="4.33203125" style="318" customWidth="1"/>
    <col min="11530" max="11775" width="9.109375" style="318"/>
    <col min="11776" max="11776" width="4.6640625" style="318" customWidth="1"/>
    <col min="11777" max="11777" width="31.5546875" style="318" customWidth="1"/>
    <col min="11778" max="11783" width="11.88671875" style="318" customWidth="1"/>
    <col min="11784" max="11784" width="13" style="318" customWidth="1"/>
    <col min="11785" max="11785" width="4.33203125" style="318" customWidth="1"/>
    <col min="11786" max="12031" width="9.109375" style="318"/>
    <col min="12032" max="12032" width="4.6640625" style="318" customWidth="1"/>
    <col min="12033" max="12033" width="31.5546875" style="318" customWidth="1"/>
    <col min="12034" max="12039" width="11.88671875" style="318" customWidth="1"/>
    <col min="12040" max="12040" width="13" style="318" customWidth="1"/>
    <col min="12041" max="12041" width="4.33203125" style="318" customWidth="1"/>
    <col min="12042" max="12287" width="9.109375" style="318"/>
    <col min="12288" max="12288" width="4.6640625" style="318" customWidth="1"/>
    <col min="12289" max="12289" width="31.5546875" style="318" customWidth="1"/>
    <col min="12290" max="12295" width="11.88671875" style="318" customWidth="1"/>
    <col min="12296" max="12296" width="13" style="318" customWidth="1"/>
    <col min="12297" max="12297" width="4.33203125" style="318" customWidth="1"/>
    <col min="12298" max="12543" width="9.109375" style="318"/>
    <col min="12544" max="12544" width="4.6640625" style="318" customWidth="1"/>
    <col min="12545" max="12545" width="31.5546875" style="318" customWidth="1"/>
    <col min="12546" max="12551" width="11.88671875" style="318" customWidth="1"/>
    <col min="12552" max="12552" width="13" style="318" customWidth="1"/>
    <col min="12553" max="12553" width="4.33203125" style="318" customWidth="1"/>
    <col min="12554" max="12799" width="9.109375" style="318"/>
    <col min="12800" max="12800" width="4.6640625" style="318" customWidth="1"/>
    <col min="12801" max="12801" width="31.5546875" style="318" customWidth="1"/>
    <col min="12802" max="12807" width="11.88671875" style="318" customWidth="1"/>
    <col min="12808" max="12808" width="13" style="318" customWidth="1"/>
    <col min="12809" max="12809" width="4.33203125" style="318" customWidth="1"/>
    <col min="12810" max="13055" width="9.109375" style="318"/>
    <col min="13056" max="13056" width="4.6640625" style="318" customWidth="1"/>
    <col min="13057" max="13057" width="31.5546875" style="318" customWidth="1"/>
    <col min="13058" max="13063" width="11.88671875" style="318" customWidth="1"/>
    <col min="13064" max="13064" width="13" style="318" customWidth="1"/>
    <col min="13065" max="13065" width="4.33203125" style="318" customWidth="1"/>
    <col min="13066" max="13311" width="9.109375" style="318"/>
    <col min="13312" max="13312" width="4.6640625" style="318" customWidth="1"/>
    <col min="13313" max="13313" width="31.5546875" style="318" customWidth="1"/>
    <col min="13314" max="13319" width="11.88671875" style="318" customWidth="1"/>
    <col min="13320" max="13320" width="13" style="318" customWidth="1"/>
    <col min="13321" max="13321" width="4.33203125" style="318" customWidth="1"/>
    <col min="13322" max="13567" width="9.109375" style="318"/>
    <col min="13568" max="13568" width="4.6640625" style="318" customWidth="1"/>
    <col min="13569" max="13569" width="31.5546875" style="318" customWidth="1"/>
    <col min="13570" max="13575" width="11.88671875" style="318" customWidth="1"/>
    <col min="13576" max="13576" width="13" style="318" customWidth="1"/>
    <col min="13577" max="13577" width="4.33203125" style="318" customWidth="1"/>
    <col min="13578" max="13823" width="9.109375" style="318"/>
    <col min="13824" max="13824" width="4.6640625" style="318" customWidth="1"/>
    <col min="13825" max="13825" width="31.5546875" style="318" customWidth="1"/>
    <col min="13826" max="13831" width="11.88671875" style="318" customWidth="1"/>
    <col min="13832" max="13832" width="13" style="318" customWidth="1"/>
    <col min="13833" max="13833" width="4.33203125" style="318" customWidth="1"/>
    <col min="13834" max="14079" width="9.109375" style="318"/>
    <col min="14080" max="14080" width="4.6640625" style="318" customWidth="1"/>
    <col min="14081" max="14081" width="31.5546875" style="318" customWidth="1"/>
    <col min="14082" max="14087" width="11.88671875" style="318" customWidth="1"/>
    <col min="14088" max="14088" width="13" style="318" customWidth="1"/>
    <col min="14089" max="14089" width="4.33203125" style="318" customWidth="1"/>
    <col min="14090" max="14335" width="9.109375" style="318"/>
    <col min="14336" max="14336" width="4.6640625" style="318" customWidth="1"/>
    <col min="14337" max="14337" width="31.5546875" style="318" customWidth="1"/>
    <col min="14338" max="14343" width="11.88671875" style="318" customWidth="1"/>
    <col min="14344" max="14344" width="13" style="318" customWidth="1"/>
    <col min="14345" max="14345" width="4.33203125" style="318" customWidth="1"/>
    <col min="14346" max="14591" width="9.109375" style="318"/>
    <col min="14592" max="14592" width="4.6640625" style="318" customWidth="1"/>
    <col min="14593" max="14593" width="31.5546875" style="318" customWidth="1"/>
    <col min="14594" max="14599" width="11.88671875" style="318" customWidth="1"/>
    <col min="14600" max="14600" width="13" style="318" customWidth="1"/>
    <col min="14601" max="14601" width="4.33203125" style="318" customWidth="1"/>
    <col min="14602" max="14847" width="9.109375" style="318"/>
    <col min="14848" max="14848" width="4.6640625" style="318" customWidth="1"/>
    <col min="14849" max="14849" width="31.5546875" style="318" customWidth="1"/>
    <col min="14850" max="14855" width="11.88671875" style="318" customWidth="1"/>
    <col min="14856" max="14856" width="13" style="318" customWidth="1"/>
    <col min="14857" max="14857" width="4.33203125" style="318" customWidth="1"/>
    <col min="14858" max="15103" width="9.109375" style="318"/>
    <col min="15104" max="15104" width="4.6640625" style="318" customWidth="1"/>
    <col min="15105" max="15105" width="31.5546875" style="318" customWidth="1"/>
    <col min="15106" max="15111" width="11.88671875" style="318" customWidth="1"/>
    <col min="15112" max="15112" width="13" style="318" customWidth="1"/>
    <col min="15113" max="15113" width="4.33203125" style="318" customWidth="1"/>
    <col min="15114" max="15359" width="9.109375" style="318"/>
    <col min="15360" max="15360" width="4.6640625" style="318" customWidth="1"/>
    <col min="15361" max="15361" width="31.5546875" style="318" customWidth="1"/>
    <col min="15362" max="15367" width="11.88671875" style="318" customWidth="1"/>
    <col min="15368" max="15368" width="13" style="318" customWidth="1"/>
    <col min="15369" max="15369" width="4.33203125" style="318" customWidth="1"/>
    <col min="15370" max="15615" width="9.109375" style="318"/>
    <col min="15616" max="15616" width="4.6640625" style="318" customWidth="1"/>
    <col min="15617" max="15617" width="31.5546875" style="318" customWidth="1"/>
    <col min="15618" max="15623" width="11.88671875" style="318" customWidth="1"/>
    <col min="15624" max="15624" width="13" style="318" customWidth="1"/>
    <col min="15625" max="15625" width="4.33203125" style="318" customWidth="1"/>
    <col min="15626" max="15871" width="9.109375" style="318"/>
    <col min="15872" max="15872" width="4.6640625" style="318" customWidth="1"/>
    <col min="15873" max="15873" width="31.5546875" style="318" customWidth="1"/>
    <col min="15874" max="15879" width="11.88671875" style="318" customWidth="1"/>
    <col min="15880" max="15880" width="13" style="318" customWidth="1"/>
    <col min="15881" max="15881" width="4.33203125" style="318" customWidth="1"/>
    <col min="15882" max="16127" width="9.109375" style="318"/>
    <col min="16128" max="16128" width="4.6640625" style="318" customWidth="1"/>
    <col min="16129" max="16129" width="31.5546875" style="318" customWidth="1"/>
    <col min="16130" max="16135" width="11.88671875" style="318" customWidth="1"/>
    <col min="16136" max="16136" width="13" style="318" customWidth="1"/>
    <col min="16137" max="16137" width="4.33203125" style="318" customWidth="1"/>
    <col min="16138" max="16384" width="9.109375" style="318"/>
  </cols>
  <sheetData>
    <row r="1" spans="1:9" ht="34.5" customHeight="1" x14ac:dyDescent="0.25">
      <c r="A1" s="822" t="s">
        <v>846</v>
      </c>
      <c r="B1" s="823"/>
      <c r="C1" s="823"/>
      <c r="D1" s="823"/>
      <c r="E1" s="823"/>
      <c r="F1" s="823"/>
      <c r="G1" s="823"/>
      <c r="H1" s="823"/>
      <c r="I1" s="823"/>
    </row>
    <row r="2" spans="1:9" ht="14.4" thickBot="1" x14ac:dyDescent="0.35">
      <c r="H2" s="824" t="str">
        <f>'[1]2. sz tájékoztató t'!J2</f>
        <v>Forintban!</v>
      </c>
      <c r="I2" s="824"/>
    </row>
    <row r="3" spans="1:9" ht="13.8" thickBot="1" x14ac:dyDescent="0.3">
      <c r="A3" s="825" t="s">
        <v>323</v>
      </c>
      <c r="B3" s="827" t="s">
        <v>790</v>
      </c>
      <c r="C3" s="829" t="s">
        <v>791</v>
      </c>
      <c r="D3" s="831" t="s">
        <v>792</v>
      </c>
      <c r="E3" s="832"/>
      <c r="F3" s="832"/>
      <c r="G3" s="832"/>
      <c r="H3" s="832"/>
      <c r="I3" s="833" t="s">
        <v>793</v>
      </c>
    </row>
    <row r="4" spans="1:9" s="646" customFormat="1" ht="42" customHeight="1" thickBot="1" x14ac:dyDescent="0.35">
      <c r="A4" s="826"/>
      <c r="B4" s="828"/>
      <c r="C4" s="830"/>
      <c r="D4" s="645" t="s">
        <v>794</v>
      </c>
      <c r="E4" s="645" t="s">
        <v>795</v>
      </c>
      <c r="F4" s="645" t="s">
        <v>796</v>
      </c>
      <c r="G4" s="408" t="s">
        <v>797</v>
      </c>
      <c r="H4" s="408" t="s">
        <v>798</v>
      </c>
      <c r="I4" s="834"/>
    </row>
    <row r="5" spans="1:9" s="646" customFormat="1" ht="12" customHeight="1" thickBot="1" x14ac:dyDescent="0.35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 t="s">
        <v>799</v>
      </c>
      <c r="I5" s="647" t="s">
        <v>800</v>
      </c>
    </row>
    <row r="6" spans="1:9" s="646" customFormat="1" ht="18" customHeight="1" x14ac:dyDescent="0.3">
      <c r="A6" s="815" t="s">
        <v>801</v>
      </c>
      <c r="B6" s="816"/>
      <c r="C6" s="816"/>
      <c r="D6" s="816"/>
      <c r="E6" s="816"/>
      <c r="F6" s="816"/>
      <c r="G6" s="816"/>
      <c r="H6" s="816"/>
      <c r="I6" s="817"/>
    </row>
    <row r="7" spans="1:9" ht="15.9" customHeight="1" x14ac:dyDescent="0.25">
      <c r="A7" s="648" t="s">
        <v>4</v>
      </c>
      <c r="B7" s="649" t="s">
        <v>802</v>
      </c>
      <c r="C7" s="650"/>
      <c r="D7" s="650"/>
      <c r="E7" s="650"/>
      <c r="F7" s="650"/>
      <c r="G7" s="651"/>
      <c r="H7" s="652">
        <f t="shared" ref="H7:H13" si="0">SUM(D7:G7)</f>
        <v>0</v>
      </c>
      <c r="I7" s="653">
        <f t="shared" ref="I7:I13" si="1">C7+H7</f>
        <v>0</v>
      </c>
    </row>
    <row r="8" spans="1:9" ht="20.399999999999999" x14ac:dyDescent="0.25">
      <c r="A8" s="648" t="s">
        <v>10</v>
      </c>
      <c r="B8" s="649" t="s">
        <v>803</v>
      </c>
      <c r="C8" s="650"/>
      <c r="D8" s="650"/>
      <c r="E8" s="650"/>
      <c r="F8" s="650"/>
      <c r="G8" s="651"/>
      <c r="H8" s="652">
        <f t="shared" si="0"/>
        <v>0</v>
      </c>
      <c r="I8" s="653">
        <f t="shared" si="1"/>
        <v>0</v>
      </c>
    </row>
    <row r="9" spans="1:9" x14ac:dyDescent="0.25">
      <c r="A9" s="648" t="s">
        <v>20</v>
      </c>
      <c r="B9" s="649" t="s">
        <v>804</v>
      </c>
      <c r="C9" s="650"/>
      <c r="D9" s="650"/>
      <c r="E9" s="650"/>
      <c r="F9" s="650"/>
      <c r="G9" s="651"/>
      <c r="H9" s="652">
        <f t="shared" si="0"/>
        <v>0</v>
      </c>
      <c r="I9" s="653">
        <f t="shared" si="1"/>
        <v>0</v>
      </c>
    </row>
    <row r="10" spans="1:9" ht="15.9" customHeight="1" x14ac:dyDescent="0.25">
      <c r="A10" s="648" t="s">
        <v>22</v>
      </c>
      <c r="B10" s="649" t="s">
        <v>805</v>
      </c>
      <c r="C10" s="650"/>
      <c r="D10" s="650"/>
      <c r="E10" s="650"/>
      <c r="F10" s="650"/>
      <c r="G10" s="651"/>
      <c r="H10" s="652">
        <f t="shared" si="0"/>
        <v>0</v>
      </c>
      <c r="I10" s="653">
        <f t="shared" si="1"/>
        <v>0</v>
      </c>
    </row>
    <row r="11" spans="1:9" ht="20.399999999999999" x14ac:dyDescent="0.25">
      <c r="A11" s="648" t="s">
        <v>29</v>
      </c>
      <c r="B11" s="649" t="s">
        <v>806</v>
      </c>
      <c r="C11" s="650"/>
      <c r="D11" s="650"/>
      <c r="E11" s="650"/>
      <c r="F11" s="650"/>
      <c r="G11" s="651"/>
      <c r="H11" s="652">
        <f t="shared" si="0"/>
        <v>0</v>
      </c>
      <c r="I11" s="653">
        <f t="shared" si="1"/>
        <v>0</v>
      </c>
    </row>
    <row r="12" spans="1:9" ht="15.9" customHeight="1" x14ac:dyDescent="0.25">
      <c r="A12" s="654" t="s">
        <v>37</v>
      </c>
      <c r="B12" s="655" t="s">
        <v>807</v>
      </c>
      <c r="C12" s="656"/>
      <c r="D12" s="656"/>
      <c r="E12" s="656"/>
      <c r="F12" s="656"/>
      <c r="G12" s="657"/>
      <c r="H12" s="652">
        <f t="shared" si="0"/>
        <v>0</v>
      </c>
      <c r="I12" s="653">
        <f t="shared" si="1"/>
        <v>0</v>
      </c>
    </row>
    <row r="13" spans="1:9" ht="15.9" customHeight="1" thickBot="1" x14ac:dyDescent="0.3">
      <c r="A13" s="658" t="s">
        <v>39</v>
      </c>
      <c r="B13" s="659" t="s">
        <v>808</v>
      </c>
      <c r="C13" s="660"/>
      <c r="D13" s="660"/>
      <c r="E13" s="660"/>
      <c r="F13" s="660"/>
      <c r="G13" s="661"/>
      <c r="H13" s="652">
        <f t="shared" si="0"/>
        <v>0</v>
      </c>
      <c r="I13" s="653">
        <f t="shared" si="1"/>
        <v>0</v>
      </c>
    </row>
    <row r="14" spans="1:9" s="665" customFormat="1" ht="18" customHeight="1" thickBot="1" x14ac:dyDescent="0.3">
      <c r="A14" s="818" t="s">
        <v>809</v>
      </c>
      <c r="B14" s="819"/>
      <c r="C14" s="662">
        <f t="shared" ref="C14:I14" si="2">SUM(C7:C13)</f>
        <v>0</v>
      </c>
      <c r="D14" s="662">
        <f>SUM(D7:D13)</f>
        <v>0</v>
      </c>
      <c r="E14" s="662">
        <f t="shared" si="2"/>
        <v>0</v>
      </c>
      <c r="F14" s="662">
        <f t="shared" si="2"/>
        <v>0</v>
      </c>
      <c r="G14" s="663">
        <f t="shared" si="2"/>
        <v>0</v>
      </c>
      <c r="H14" s="663">
        <f t="shared" si="2"/>
        <v>0</v>
      </c>
      <c r="I14" s="664">
        <f t="shared" si="2"/>
        <v>0</v>
      </c>
    </row>
    <row r="15" spans="1:9" s="666" customFormat="1" ht="18" customHeight="1" x14ac:dyDescent="0.25">
      <c r="A15" s="815" t="s">
        <v>810</v>
      </c>
      <c r="B15" s="816"/>
      <c r="C15" s="816"/>
      <c r="D15" s="816"/>
      <c r="E15" s="816"/>
      <c r="F15" s="816"/>
      <c r="G15" s="816"/>
      <c r="H15" s="816"/>
      <c r="I15" s="817"/>
    </row>
    <row r="16" spans="1:9" s="666" customFormat="1" x14ac:dyDescent="0.25">
      <c r="A16" s="648" t="s">
        <v>4</v>
      </c>
      <c r="B16" s="649" t="s">
        <v>811</v>
      </c>
      <c r="C16" s="650"/>
      <c r="D16" s="650"/>
      <c r="E16" s="650"/>
      <c r="F16" s="650"/>
      <c r="G16" s="651"/>
      <c r="H16" s="652">
        <f>SUM(D16:G16)</f>
        <v>0</v>
      </c>
      <c r="I16" s="653">
        <f>C16+H16</f>
        <v>0</v>
      </c>
    </row>
    <row r="17" spans="1:9" ht="13.8" thickBot="1" x14ac:dyDescent="0.3">
      <c r="A17" s="658" t="s">
        <v>10</v>
      </c>
      <c r="B17" s="659" t="s">
        <v>808</v>
      </c>
      <c r="C17" s="660"/>
      <c r="D17" s="660"/>
      <c r="E17" s="660"/>
      <c r="F17" s="660"/>
      <c r="G17" s="661"/>
      <c r="H17" s="652">
        <f>SUM(D17:G17)</f>
        <v>0</v>
      </c>
      <c r="I17" s="667">
        <f>C17+H17</f>
        <v>0</v>
      </c>
    </row>
    <row r="18" spans="1:9" ht="15.9" customHeight="1" thickBot="1" x14ac:dyDescent="0.3">
      <c r="A18" s="818" t="s">
        <v>812</v>
      </c>
      <c r="B18" s="819"/>
      <c r="C18" s="662">
        <f t="shared" ref="C18:I18" si="3">SUM(C16:C17)</f>
        <v>0</v>
      </c>
      <c r="D18" s="662">
        <f t="shared" si="3"/>
        <v>0</v>
      </c>
      <c r="E18" s="662">
        <f t="shared" si="3"/>
        <v>0</v>
      </c>
      <c r="F18" s="662">
        <f t="shared" si="3"/>
        <v>0</v>
      </c>
      <c r="G18" s="663">
        <f t="shared" si="3"/>
        <v>0</v>
      </c>
      <c r="H18" s="663">
        <f t="shared" si="3"/>
        <v>0</v>
      </c>
      <c r="I18" s="664">
        <f t="shared" si="3"/>
        <v>0</v>
      </c>
    </row>
    <row r="19" spans="1:9" ht="18" customHeight="1" thickBot="1" x14ac:dyDescent="0.3">
      <c r="A19" s="820" t="s">
        <v>813</v>
      </c>
      <c r="B19" s="821"/>
      <c r="C19" s="668">
        <f t="shared" ref="C19:I19" si="4">C14+C18</f>
        <v>0</v>
      </c>
      <c r="D19" s="668">
        <f t="shared" si="4"/>
        <v>0</v>
      </c>
      <c r="E19" s="668">
        <f t="shared" si="4"/>
        <v>0</v>
      </c>
      <c r="F19" s="668">
        <f t="shared" si="4"/>
        <v>0</v>
      </c>
      <c r="G19" s="668">
        <f t="shared" si="4"/>
        <v>0</v>
      </c>
      <c r="H19" s="668">
        <f t="shared" si="4"/>
        <v>0</v>
      </c>
      <c r="I19" s="664">
        <f t="shared" si="4"/>
        <v>0</v>
      </c>
    </row>
  </sheetData>
  <mergeCells count="12"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 dőlt"&amp;12
&amp;R&amp;"Times New Roman CE,Félkövér dőlt"&amp;12 9.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90FCA-D436-4233-B577-B03D9C896F52}">
  <dimension ref="A1:E23"/>
  <sheetViews>
    <sheetView zoomScaleNormal="100" workbookViewId="0">
      <selection activeCell="A2" sqref="A2:M20"/>
    </sheetView>
  </sheetViews>
  <sheetFormatPr defaultRowHeight="13.2" x14ac:dyDescent="0.25"/>
  <cols>
    <col min="1" max="1" width="9.109375" style="318"/>
    <col min="2" max="2" width="50" style="318" customWidth="1"/>
    <col min="3" max="5" width="21.44140625" style="318" customWidth="1"/>
    <col min="6" max="256" width="9.109375" style="318"/>
    <col min="257" max="257" width="50" style="318" customWidth="1"/>
    <col min="258" max="260" width="21.44140625" style="318" customWidth="1"/>
    <col min="261" max="261" width="4.6640625" style="318" customWidth="1"/>
    <col min="262" max="512" width="9.109375" style="318"/>
    <col min="513" max="513" width="50" style="318" customWidth="1"/>
    <col min="514" max="516" width="21.44140625" style="318" customWidth="1"/>
    <col min="517" max="517" width="4.6640625" style="318" customWidth="1"/>
    <col min="518" max="768" width="9.109375" style="318"/>
    <col min="769" max="769" width="50" style="318" customWidth="1"/>
    <col min="770" max="772" width="21.44140625" style="318" customWidth="1"/>
    <col min="773" max="773" width="4.6640625" style="318" customWidth="1"/>
    <col min="774" max="1024" width="9.109375" style="318"/>
    <col min="1025" max="1025" width="50" style="318" customWidth="1"/>
    <col min="1026" max="1028" width="21.44140625" style="318" customWidth="1"/>
    <col min="1029" max="1029" width="4.6640625" style="318" customWidth="1"/>
    <col min="1030" max="1280" width="9.109375" style="318"/>
    <col min="1281" max="1281" width="50" style="318" customWidth="1"/>
    <col min="1282" max="1284" width="21.44140625" style="318" customWidth="1"/>
    <col min="1285" max="1285" width="4.6640625" style="318" customWidth="1"/>
    <col min="1286" max="1536" width="9.109375" style="318"/>
    <col min="1537" max="1537" width="50" style="318" customWidth="1"/>
    <col min="1538" max="1540" width="21.44140625" style="318" customWidth="1"/>
    <col min="1541" max="1541" width="4.6640625" style="318" customWidth="1"/>
    <col min="1542" max="1792" width="9.109375" style="318"/>
    <col min="1793" max="1793" width="50" style="318" customWidth="1"/>
    <col min="1794" max="1796" width="21.44140625" style="318" customWidth="1"/>
    <col min="1797" max="1797" width="4.6640625" style="318" customWidth="1"/>
    <col min="1798" max="2048" width="9.109375" style="318"/>
    <col min="2049" max="2049" width="50" style="318" customWidth="1"/>
    <col min="2050" max="2052" width="21.44140625" style="318" customWidth="1"/>
    <col min="2053" max="2053" width="4.6640625" style="318" customWidth="1"/>
    <col min="2054" max="2304" width="9.109375" style="318"/>
    <col min="2305" max="2305" width="50" style="318" customWidth="1"/>
    <col min="2306" max="2308" width="21.44140625" style="318" customWidth="1"/>
    <col min="2309" max="2309" width="4.6640625" style="318" customWidth="1"/>
    <col min="2310" max="2560" width="9.109375" style="318"/>
    <col min="2561" max="2561" width="50" style="318" customWidth="1"/>
    <col min="2562" max="2564" width="21.44140625" style="318" customWidth="1"/>
    <col min="2565" max="2565" width="4.6640625" style="318" customWidth="1"/>
    <col min="2566" max="2816" width="9.109375" style="318"/>
    <col min="2817" max="2817" width="50" style="318" customWidth="1"/>
    <col min="2818" max="2820" width="21.44140625" style="318" customWidth="1"/>
    <col min="2821" max="2821" width="4.6640625" style="318" customWidth="1"/>
    <col min="2822" max="3072" width="9.109375" style="318"/>
    <col min="3073" max="3073" width="50" style="318" customWidth="1"/>
    <col min="3074" max="3076" width="21.44140625" style="318" customWidth="1"/>
    <col min="3077" max="3077" width="4.6640625" style="318" customWidth="1"/>
    <col min="3078" max="3328" width="9.109375" style="318"/>
    <col min="3329" max="3329" width="50" style="318" customWidth="1"/>
    <col min="3330" max="3332" width="21.44140625" style="318" customWidth="1"/>
    <col min="3333" max="3333" width="4.6640625" style="318" customWidth="1"/>
    <col min="3334" max="3584" width="9.109375" style="318"/>
    <col min="3585" max="3585" width="50" style="318" customWidth="1"/>
    <col min="3586" max="3588" width="21.44140625" style="318" customWidth="1"/>
    <col min="3589" max="3589" width="4.6640625" style="318" customWidth="1"/>
    <col min="3590" max="3840" width="9.109375" style="318"/>
    <col min="3841" max="3841" width="50" style="318" customWidth="1"/>
    <col min="3842" max="3844" width="21.44140625" style="318" customWidth="1"/>
    <col min="3845" max="3845" width="4.6640625" style="318" customWidth="1"/>
    <col min="3846" max="4096" width="9.109375" style="318"/>
    <col min="4097" max="4097" width="50" style="318" customWidth="1"/>
    <col min="4098" max="4100" width="21.44140625" style="318" customWidth="1"/>
    <col min="4101" max="4101" width="4.6640625" style="318" customWidth="1"/>
    <col min="4102" max="4352" width="9.109375" style="318"/>
    <col min="4353" max="4353" width="50" style="318" customWidth="1"/>
    <col min="4354" max="4356" width="21.44140625" style="318" customWidth="1"/>
    <col min="4357" max="4357" width="4.6640625" style="318" customWidth="1"/>
    <col min="4358" max="4608" width="9.109375" style="318"/>
    <col min="4609" max="4609" width="50" style="318" customWidth="1"/>
    <col min="4610" max="4612" width="21.44140625" style="318" customWidth="1"/>
    <col min="4613" max="4613" width="4.6640625" style="318" customWidth="1"/>
    <col min="4614" max="4864" width="9.109375" style="318"/>
    <col min="4865" max="4865" width="50" style="318" customWidth="1"/>
    <col min="4866" max="4868" width="21.44140625" style="318" customWidth="1"/>
    <col min="4869" max="4869" width="4.6640625" style="318" customWidth="1"/>
    <col min="4870" max="5120" width="9.109375" style="318"/>
    <col min="5121" max="5121" width="50" style="318" customWidth="1"/>
    <col min="5122" max="5124" width="21.44140625" style="318" customWidth="1"/>
    <col min="5125" max="5125" width="4.6640625" style="318" customWidth="1"/>
    <col min="5126" max="5376" width="9.109375" style="318"/>
    <col min="5377" max="5377" width="50" style="318" customWidth="1"/>
    <col min="5378" max="5380" width="21.44140625" style="318" customWidth="1"/>
    <col min="5381" max="5381" width="4.6640625" style="318" customWidth="1"/>
    <col min="5382" max="5632" width="9.109375" style="318"/>
    <col min="5633" max="5633" width="50" style="318" customWidth="1"/>
    <col min="5634" max="5636" width="21.44140625" style="318" customWidth="1"/>
    <col min="5637" max="5637" width="4.6640625" style="318" customWidth="1"/>
    <col min="5638" max="5888" width="9.109375" style="318"/>
    <col min="5889" max="5889" width="50" style="318" customWidth="1"/>
    <col min="5890" max="5892" width="21.44140625" style="318" customWidth="1"/>
    <col min="5893" max="5893" width="4.6640625" style="318" customWidth="1"/>
    <col min="5894" max="6144" width="9.109375" style="318"/>
    <col min="6145" max="6145" width="50" style="318" customWidth="1"/>
    <col min="6146" max="6148" width="21.44140625" style="318" customWidth="1"/>
    <col min="6149" max="6149" width="4.6640625" style="318" customWidth="1"/>
    <col min="6150" max="6400" width="9.109375" style="318"/>
    <col min="6401" max="6401" width="50" style="318" customWidth="1"/>
    <col min="6402" max="6404" width="21.44140625" style="318" customWidth="1"/>
    <col min="6405" max="6405" width="4.6640625" style="318" customWidth="1"/>
    <col min="6406" max="6656" width="9.109375" style="318"/>
    <col min="6657" max="6657" width="50" style="318" customWidth="1"/>
    <col min="6658" max="6660" width="21.44140625" style="318" customWidth="1"/>
    <col min="6661" max="6661" width="4.6640625" style="318" customWidth="1"/>
    <col min="6662" max="6912" width="9.109375" style="318"/>
    <col min="6913" max="6913" width="50" style="318" customWidth="1"/>
    <col min="6914" max="6916" width="21.44140625" style="318" customWidth="1"/>
    <col min="6917" max="6917" width="4.6640625" style="318" customWidth="1"/>
    <col min="6918" max="7168" width="9.109375" style="318"/>
    <col min="7169" max="7169" width="50" style="318" customWidth="1"/>
    <col min="7170" max="7172" width="21.44140625" style="318" customWidth="1"/>
    <col min="7173" max="7173" width="4.6640625" style="318" customWidth="1"/>
    <col min="7174" max="7424" width="9.109375" style="318"/>
    <col min="7425" max="7425" width="50" style="318" customWidth="1"/>
    <col min="7426" max="7428" width="21.44140625" style="318" customWidth="1"/>
    <col min="7429" max="7429" width="4.6640625" style="318" customWidth="1"/>
    <col min="7430" max="7680" width="9.109375" style="318"/>
    <col min="7681" max="7681" width="50" style="318" customWidth="1"/>
    <col min="7682" max="7684" width="21.44140625" style="318" customWidth="1"/>
    <col min="7685" max="7685" width="4.6640625" style="318" customWidth="1"/>
    <col min="7686" max="7936" width="9.109375" style="318"/>
    <col min="7937" max="7937" width="50" style="318" customWidth="1"/>
    <col min="7938" max="7940" width="21.44140625" style="318" customWidth="1"/>
    <col min="7941" max="7941" width="4.6640625" style="318" customWidth="1"/>
    <col min="7942" max="8192" width="9.109375" style="318"/>
    <col min="8193" max="8193" width="50" style="318" customWidth="1"/>
    <col min="8194" max="8196" width="21.44140625" style="318" customWidth="1"/>
    <col min="8197" max="8197" width="4.6640625" style="318" customWidth="1"/>
    <col min="8198" max="8448" width="9.109375" style="318"/>
    <col min="8449" max="8449" width="50" style="318" customWidth="1"/>
    <col min="8450" max="8452" width="21.44140625" style="318" customWidth="1"/>
    <col min="8453" max="8453" width="4.6640625" style="318" customWidth="1"/>
    <col min="8454" max="8704" width="9.109375" style="318"/>
    <col min="8705" max="8705" width="50" style="318" customWidth="1"/>
    <col min="8706" max="8708" width="21.44140625" style="318" customWidth="1"/>
    <col min="8709" max="8709" width="4.6640625" style="318" customWidth="1"/>
    <col min="8710" max="8960" width="9.109375" style="318"/>
    <col min="8961" max="8961" width="50" style="318" customWidth="1"/>
    <col min="8962" max="8964" width="21.44140625" style="318" customWidth="1"/>
    <col min="8965" max="8965" width="4.6640625" style="318" customWidth="1"/>
    <col min="8966" max="9216" width="9.109375" style="318"/>
    <col min="9217" max="9217" width="50" style="318" customWidth="1"/>
    <col min="9218" max="9220" width="21.44140625" style="318" customWidth="1"/>
    <col min="9221" max="9221" width="4.6640625" style="318" customWidth="1"/>
    <col min="9222" max="9472" width="9.109375" style="318"/>
    <col min="9473" max="9473" width="50" style="318" customWidth="1"/>
    <col min="9474" max="9476" width="21.44140625" style="318" customWidth="1"/>
    <col min="9477" max="9477" width="4.6640625" style="318" customWidth="1"/>
    <col min="9478" max="9728" width="9.109375" style="318"/>
    <col min="9729" max="9729" width="50" style="318" customWidth="1"/>
    <col min="9730" max="9732" width="21.44140625" style="318" customWidth="1"/>
    <col min="9733" max="9733" width="4.6640625" style="318" customWidth="1"/>
    <col min="9734" max="9984" width="9.109375" style="318"/>
    <col min="9985" max="9985" width="50" style="318" customWidth="1"/>
    <col min="9986" max="9988" width="21.44140625" style="318" customWidth="1"/>
    <col min="9989" max="9989" width="4.6640625" style="318" customWidth="1"/>
    <col min="9990" max="10240" width="9.109375" style="318"/>
    <col min="10241" max="10241" width="50" style="318" customWidth="1"/>
    <col min="10242" max="10244" width="21.44140625" style="318" customWidth="1"/>
    <col min="10245" max="10245" width="4.6640625" style="318" customWidth="1"/>
    <col min="10246" max="10496" width="9.109375" style="318"/>
    <col min="10497" max="10497" width="50" style="318" customWidth="1"/>
    <col min="10498" max="10500" width="21.44140625" style="318" customWidth="1"/>
    <col min="10501" max="10501" width="4.6640625" style="318" customWidth="1"/>
    <col min="10502" max="10752" width="9.109375" style="318"/>
    <col min="10753" max="10753" width="50" style="318" customWidth="1"/>
    <col min="10754" max="10756" width="21.44140625" style="318" customWidth="1"/>
    <col min="10757" max="10757" width="4.6640625" style="318" customWidth="1"/>
    <col min="10758" max="11008" width="9.109375" style="318"/>
    <col min="11009" max="11009" width="50" style="318" customWidth="1"/>
    <col min="11010" max="11012" width="21.44140625" style="318" customWidth="1"/>
    <col min="11013" max="11013" width="4.6640625" style="318" customWidth="1"/>
    <col min="11014" max="11264" width="9.109375" style="318"/>
    <col min="11265" max="11265" width="50" style="318" customWidth="1"/>
    <col min="11266" max="11268" width="21.44140625" style="318" customWidth="1"/>
    <col min="11269" max="11269" width="4.6640625" style="318" customWidth="1"/>
    <col min="11270" max="11520" width="9.109375" style="318"/>
    <col min="11521" max="11521" width="50" style="318" customWidth="1"/>
    <col min="11522" max="11524" width="21.44140625" style="318" customWidth="1"/>
    <col min="11525" max="11525" width="4.6640625" style="318" customWidth="1"/>
    <col min="11526" max="11776" width="9.109375" style="318"/>
    <col min="11777" max="11777" width="50" style="318" customWidth="1"/>
    <col min="11778" max="11780" width="21.44140625" style="318" customWidth="1"/>
    <col min="11781" max="11781" width="4.6640625" style="318" customWidth="1"/>
    <col min="11782" max="12032" width="9.109375" style="318"/>
    <col min="12033" max="12033" width="50" style="318" customWidth="1"/>
    <col min="12034" max="12036" width="21.44140625" style="318" customWidth="1"/>
    <col min="12037" max="12037" width="4.6640625" style="318" customWidth="1"/>
    <col min="12038" max="12288" width="9.109375" style="318"/>
    <col min="12289" max="12289" width="50" style="318" customWidth="1"/>
    <col min="12290" max="12292" width="21.44140625" style="318" customWidth="1"/>
    <col min="12293" max="12293" width="4.6640625" style="318" customWidth="1"/>
    <col min="12294" max="12544" width="9.109375" style="318"/>
    <col min="12545" max="12545" width="50" style="318" customWidth="1"/>
    <col min="12546" max="12548" width="21.44140625" style="318" customWidth="1"/>
    <col min="12549" max="12549" width="4.6640625" style="318" customWidth="1"/>
    <col min="12550" max="12800" width="9.109375" style="318"/>
    <col min="12801" max="12801" width="50" style="318" customWidth="1"/>
    <col min="12802" max="12804" width="21.44140625" style="318" customWidth="1"/>
    <col min="12805" max="12805" width="4.6640625" style="318" customWidth="1"/>
    <col min="12806" max="13056" width="9.109375" style="318"/>
    <col min="13057" max="13057" width="50" style="318" customWidth="1"/>
    <col min="13058" max="13060" width="21.44140625" style="318" customWidth="1"/>
    <col min="13061" max="13061" width="4.6640625" style="318" customWidth="1"/>
    <col min="13062" max="13312" width="9.109375" style="318"/>
    <col min="13313" max="13313" width="50" style="318" customWidth="1"/>
    <col min="13314" max="13316" width="21.44140625" style="318" customWidth="1"/>
    <col min="13317" max="13317" width="4.6640625" style="318" customWidth="1"/>
    <col min="13318" max="13568" width="9.109375" style="318"/>
    <col min="13569" max="13569" width="50" style="318" customWidth="1"/>
    <col min="13570" max="13572" width="21.44140625" style="318" customWidth="1"/>
    <col min="13573" max="13573" width="4.6640625" style="318" customWidth="1"/>
    <col min="13574" max="13824" width="9.109375" style="318"/>
    <col min="13825" max="13825" width="50" style="318" customWidth="1"/>
    <col min="13826" max="13828" width="21.44140625" style="318" customWidth="1"/>
    <col min="13829" max="13829" width="4.6640625" style="318" customWidth="1"/>
    <col min="13830" max="14080" width="9.109375" style="318"/>
    <col min="14081" max="14081" width="50" style="318" customWidth="1"/>
    <col min="14082" max="14084" width="21.44140625" style="318" customWidth="1"/>
    <col min="14085" max="14085" width="4.6640625" style="318" customWidth="1"/>
    <col min="14086" max="14336" width="9.109375" style="318"/>
    <col min="14337" max="14337" width="50" style="318" customWidth="1"/>
    <col min="14338" max="14340" width="21.44140625" style="318" customWidth="1"/>
    <col min="14341" max="14341" width="4.6640625" style="318" customWidth="1"/>
    <col min="14342" max="14592" width="9.109375" style="318"/>
    <col min="14593" max="14593" width="50" style="318" customWidth="1"/>
    <col min="14594" max="14596" width="21.44140625" style="318" customWidth="1"/>
    <col min="14597" max="14597" width="4.6640625" style="318" customWidth="1"/>
    <col min="14598" max="14848" width="9.109375" style="318"/>
    <col min="14849" max="14849" width="50" style="318" customWidth="1"/>
    <col min="14850" max="14852" width="21.44140625" style="318" customWidth="1"/>
    <col min="14853" max="14853" width="4.6640625" style="318" customWidth="1"/>
    <col min="14854" max="15104" width="9.109375" style="318"/>
    <col min="15105" max="15105" width="50" style="318" customWidth="1"/>
    <col min="15106" max="15108" width="21.44140625" style="318" customWidth="1"/>
    <col min="15109" max="15109" width="4.6640625" style="318" customWidth="1"/>
    <col min="15110" max="15360" width="9.109375" style="318"/>
    <col min="15361" max="15361" width="50" style="318" customWidth="1"/>
    <col min="15362" max="15364" width="21.44140625" style="318" customWidth="1"/>
    <col min="15365" max="15365" width="4.6640625" style="318" customWidth="1"/>
    <col min="15366" max="15616" width="9.109375" style="318"/>
    <col min="15617" max="15617" width="50" style="318" customWidth="1"/>
    <col min="15618" max="15620" width="21.44140625" style="318" customWidth="1"/>
    <col min="15621" max="15621" width="4.6640625" style="318" customWidth="1"/>
    <col min="15622" max="15872" width="9.109375" style="318"/>
    <col min="15873" max="15873" width="50" style="318" customWidth="1"/>
    <col min="15874" max="15876" width="21.44140625" style="318" customWidth="1"/>
    <col min="15877" max="15877" width="4.6640625" style="318" customWidth="1"/>
    <col min="15878" max="16128" width="9.109375" style="318"/>
    <col min="16129" max="16129" width="50" style="318" customWidth="1"/>
    <col min="16130" max="16132" width="21.44140625" style="318" customWidth="1"/>
    <col min="16133" max="16133" width="4.6640625" style="318" customWidth="1"/>
    <col min="16134" max="16384" width="9.109375" style="318"/>
  </cols>
  <sheetData>
    <row r="1" spans="1:5" ht="12.75" customHeight="1" x14ac:dyDescent="0.25">
      <c r="A1" s="669"/>
    </row>
    <row r="2" spans="1:5" ht="58.5" customHeight="1" x14ac:dyDescent="0.25">
      <c r="A2" s="835" t="s">
        <v>814</v>
      </c>
      <c r="B2" s="835"/>
      <c r="C2" s="835"/>
      <c r="D2" s="835"/>
      <c r="E2" s="835"/>
    </row>
    <row r="3" spans="1:5" ht="16.2" thickBot="1" x14ac:dyDescent="0.35">
      <c r="A3" s="670"/>
    </row>
    <row r="4" spans="1:5" ht="78.599999999999994" thickBot="1" x14ac:dyDescent="0.3">
      <c r="A4" s="671" t="s">
        <v>468</v>
      </c>
      <c r="B4" s="672" t="s">
        <v>815</v>
      </c>
      <c r="C4" s="672" t="s">
        <v>816</v>
      </c>
      <c r="D4" s="672" t="s">
        <v>817</v>
      </c>
      <c r="E4" s="673" t="s">
        <v>818</v>
      </c>
    </row>
    <row r="5" spans="1:5" ht="15.6" x14ac:dyDescent="0.25">
      <c r="A5" s="674" t="s">
        <v>4</v>
      </c>
      <c r="B5" s="675"/>
      <c r="C5" s="676"/>
      <c r="D5" s="677"/>
      <c r="E5" s="678"/>
    </row>
    <row r="6" spans="1:5" ht="15.6" x14ac:dyDescent="0.25">
      <c r="A6" s="679" t="s">
        <v>10</v>
      </c>
      <c r="B6" s="680"/>
      <c r="C6" s="681"/>
      <c r="D6" s="682"/>
      <c r="E6" s="683"/>
    </row>
    <row r="7" spans="1:5" ht="15.6" x14ac:dyDescent="0.25">
      <c r="A7" s="679" t="s">
        <v>20</v>
      </c>
      <c r="B7" s="680"/>
      <c r="C7" s="681"/>
      <c r="D7" s="682"/>
      <c r="E7" s="683"/>
    </row>
    <row r="8" spans="1:5" ht="15.6" x14ac:dyDescent="0.25">
      <c r="A8" s="679" t="s">
        <v>22</v>
      </c>
      <c r="B8" s="680"/>
      <c r="C8" s="681"/>
      <c r="D8" s="682"/>
      <c r="E8" s="683"/>
    </row>
    <row r="9" spans="1:5" ht="15.6" x14ac:dyDescent="0.25">
      <c r="A9" s="679" t="s">
        <v>29</v>
      </c>
      <c r="B9" s="680"/>
      <c r="C9" s="681"/>
      <c r="D9" s="682"/>
      <c r="E9" s="683"/>
    </row>
    <row r="10" spans="1:5" ht="15.6" x14ac:dyDescent="0.25">
      <c r="A10" s="679" t="s">
        <v>37</v>
      </c>
      <c r="B10" s="680"/>
      <c r="C10" s="681"/>
      <c r="D10" s="682"/>
      <c r="E10" s="683"/>
    </row>
    <row r="11" spans="1:5" ht="15.6" x14ac:dyDescent="0.25">
      <c r="A11" s="679" t="s">
        <v>39</v>
      </c>
      <c r="B11" s="680"/>
      <c r="C11" s="681"/>
      <c r="D11" s="682"/>
      <c r="E11" s="683"/>
    </row>
    <row r="12" spans="1:5" ht="15.6" x14ac:dyDescent="0.25">
      <c r="A12" s="679" t="s">
        <v>41</v>
      </c>
      <c r="B12" s="680"/>
      <c r="C12" s="681"/>
      <c r="D12" s="682"/>
      <c r="E12" s="683"/>
    </row>
    <row r="13" spans="1:5" ht="15.6" x14ac:dyDescent="0.25">
      <c r="A13" s="679" t="s">
        <v>43</v>
      </c>
      <c r="B13" s="680"/>
      <c r="C13" s="681"/>
      <c r="D13" s="682"/>
      <c r="E13" s="683"/>
    </row>
    <row r="14" spans="1:5" ht="15.6" x14ac:dyDescent="0.25">
      <c r="A14" s="679" t="s">
        <v>51</v>
      </c>
      <c r="B14" s="680"/>
      <c r="C14" s="681"/>
      <c r="D14" s="682"/>
      <c r="E14" s="683"/>
    </row>
    <row r="15" spans="1:5" ht="15.6" x14ac:dyDescent="0.25">
      <c r="A15" s="679" t="s">
        <v>249</v>
      </c>
      <c r="B15" s="680"/>
      <c r="C15" s="681"/>
      <c r="D15" s="682"/>
      <c r="E15" s="683"/>
    </row>
    <row r="16" spans="1:5" ht="15.6" x14ac:dyDescent="0.25">
      <c r="A16" s="679" t="s">
        <v>250</v>
      </c>
      <c r="B16" s="680"/>
      <c r="C16" s="681"/>
      <c r="D16" s="682"/>
      <c r="E16" s="683"/>
    </row>
    <row r="17" spans="1:5" ht="15.6" x14ac:dyDescent="0.25">
      <c r="A17" s="679" t="s">
        <v>251</v>
      </c>
      <c r="B17" s="680"/>
      <c r="C17" s="681"/>
      <c r="D17" s="682"/>
      <c r="E17" s="683"/>
    </row>
    <row r="18" spans="1:5" ht="15.6" x14ac:dyDescent="0.25">
      <c r="A18" s="679" t="s">
        <v>254</v>
      </c>
      <c r="B18" s="680"/>
      <c r="C18" s="681"/>
      <c r="D18" s="682"/>
      <c r="E18" s="683"/>
    </row>
    <row r="19" spans="1:5" ht="15.6" x14ac:dyDescent="0.25">
      <c r="A19" s="679" t="s">
        <v>257</v>
      </c>
      <c r="B19" s="680"/>
      <c r="C19" s="681"/>
      <c r="D19" s="682"/>
      <c r="E19" s="683"/>
    </row>
    <row r="20" spans="1:5" ht="15.6" x14ac:dyDescent="0.25">
      <c r="A20" s="679" t="s">
        <v>260</v>
      </c>
      <c r="B20" s="680"/>
      <c r="C20" s="681"/>
      <c r="D20" s="682"/>
      <c r="E20" s="683"/>
    </row>
    <row r="21" spans="1:5" ht="16.2" thickBot="1" x14ac:dyDescent="0.3">
      <c r="A21" s="684" t="s">
        <v>263</v>
      </c>
      <c r="B21" s="685"/>
      <c r="C21" s="686"/>
      <c r="D21" s="687"/>
      <c r="E21" s="688"/>
    </row>
    <row r="22" spans="1:5" ht="16.2" thickBot="1" x14ac:dyDescent="0.35">
      <c r="A22" s="836" t="s">
        <v>819</v>
      </c>
      <c r="B22" s="837"/>
      <c r="C22" s="689"/>
      <c r="D22" s="690" t="str">
        <f>IF(SUM(D5:D21)=0,"",SUM(D5:D21))</f>
        <v/>
      </c>
      <c r="E22" s="691" t="str">
        <f>IF(SUM(E5:E21)=0,"",SUM(E5:E21))</f>
        <v/>
      </c>
    </row>
    <row r="23" spans="1:5" ht="15.6" x14ac:dyDescent="0.3">
      <c r="A23" s="670"/>
    </row>
  </sheetData>
  <mergeCells count="2">
    <mergeCell ref="A2:E2"/>
    <mergeCell ref="A22:B2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&amp;R&amp;"Times New Roman CE,Félkövér dőlt"&amp;12 10.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861ED-A91F-4B4B-9BDB-27F992F9C882}">
  <sheetPr>
    <tabColor rgb="FFFFC000"/>
  </sheetPr>
  <dimension ref="A1:D31"/>
  <sheetViews>
    <sheetView view="pageBreakPreview" zoomScale="115" zoomScaleNormal="100" zoomScaleSheetLayoutView="115" workbookViewId="0">
      <selection activeCell="A2" sqref="A2:M20"/>
    </sheetView>
  </sheetViews>
  <sheetFormatPr defaultRowHeight="13.2" x14ac:dyDescent="0.3"/>
  <cols>
    <col min="1" max="1" width="5" style="716" customWidth="1"/>
    <col min="2" max="2" width="43.44140625" style="9" customWidth="1"/>
    <col min="3" max="3" width="14.44140625" style="9" customWidth="1"/>
    <col min="4" max="4" width="15" style="9" customWidth="1"/>
    <col min="5" max="256" width="9.109375" style="9"/>
    <col min="257" max="257" width="5" style="9" customWidth="1"/>
    <col min="258" max="258" width="43.44140625" style="9" customWidth="1"/>
    <col min="259" max="259" width="14.44140625" style="9" customWidth="1"/>
    <col min="260" max="260" width="15" style="9" customWidth="1"/>
    <col min="261" max="512" width="9.109375" style="9"/>
    <col min="513" max="513" width="5" style="9" customWidth="1"/>
    <col min="514" max="514" width="43.44140625" style="9" customWidth="1"/>
    <col min="515" max="515" width="14.44140625" style="9" customWidth="1"/>
    <col min="516" max="516" width="15" style="9" customWidth="1"/>
    <col min="517" max="768" width="9.109375" style="9"/>
    <col min="769" max="769" width="5" style="9" customWidth="1"/>
    <col min="770" max="770" width="43.44140625" style="9" customWidth="1"/>
    <col min="771" max="771" width="14.44140625" style="9" customWidth="1"/>
    <col min="772" max="772" width="15" style="9" customWidth="1"/>
    <col min="773" max="1024" width="9.109375" style="9"/>
    <col min="1025" max="1025" width="5" style="9" customWidth="1"/>
    <col min="1026" max="1026" width="43.44140625" style="9" customWidth="1"/>
    <col min="1027" max="1027" width="14.44140625" style="9" customWidth="1"/>
    <col min="1028" max="1028" width="15" style="9" customWidth="1"/>
    <col min="1029" max="1280" width="9.109375" style="9"/>
    <col min="1281" max="1281" width="5" style="9" customWidth="1"/>
    <col min="1282" max="1282" width="43.44140625" style="9" customWidth="1"/>
    <col min="1283" max="1283" width="14.44140625" style="9" customWidth="1"/>
    <col min="1284" max="1284" width="15" style="9" customWidth="1"/>
    <col min="1285" max="1536" width="9.109375" style="9"/>
    <col min="1537" max="1537" width="5" style="9" customWidth="1"/>
    <col min="1538" max="1538" width="43.44140625" style="9" customWidth="1"/>
    <col min="1539" max="1539" width="14.44140625" style="9" customWidth="1"/>
    <col min="1540" max="1540" width="15" style="9" customWidth="1"/>
    <col min="1541" max="1792" width="9.109375" style="9"/>
    <col min="1793" max="1793" width="5" style="9" customWidth="1"/>
    <col min="1794" max="1794" width="43.44140625" style="9" customWidth="1"/>
    <col min="1795" max="1795" width="14.44140625" style="9" customWidth="1"/>
    <col min="1796" max="1796" width="15" style="9" customWidth="1"/>
    <col min="1797" max="2048" width="9.109375" style="9"/>
    <col min="2049" max="2049" width="5" style="9" customWidth="1"/>
    <col min="2050" max="2050" width="43.44140625" style="9" customWidth="1"/>
    <col min="2051" max="2051" width="14.44140625" style="9" customWidth="1"/>
    <col min="2052" max="2052" width="15" style="9" customWidth="1"/>
    <col min="2053" max="2304" width="9.109375" style="9"/>
    <col min="2305" max="2305" width="5" style="9" customWidth="1"/>
    <col min="2306" max="2306" width="43.44140625" style="9" customWidth="1"/>
    <col min="2307" max="2307" width="14.44140625" style="9" customWidth="1"/>
    <col min="2308" max="2308" width="15" style="9" customWidth="1"/>
    <col min="2309" max="2560" width="9.109375" style="9"/>
    <col min="2561" max="2561" width="5" style="9" customWidth="1"/>
    <col min="2562" max="2562" width="43.44140625" style="9" customWidth="1"/>
    <col min="2563" max="2563" width="14.44140625" style="9" customWidth="1"/>
    <col min="2564" max="2564" width="15" style="9" customWidth="1"/>
    <col min="2565" max="2816" width="9.109375" style="9"/>
    <col min="2817" max="2817" width="5" style="9" customWidth="1"/>
    <col min="2818" max="2818" width="43.44140625" style="9" customWidth="1"/>
    <col min="2819" max="2819" width="14.44140625" style="9" customWidth="1"/>
    <col min="2820" max="2820" width="15" style="9" customWidth="1"/>
    <col min="2821" max="3072" width="9.109375" style="9"/>
    <col min="3073" max="3073" width="5" style="9" customWidth="1"/>
    <col min="3074" max="3074" width="43.44140625" style="9" customWidth="1"/>
    <col min="3075" max="3075" width="14.44140625" style="9" customWidth="1"/>
    <col min="3076" max="3076" width="15" style="9" customWidth="1"/>
    <col min="3077" max="3328" width="9.109375" style="9"/>
    <col min="3329" max="3329" width="5" style="9" customWidth="1"/>
    <col min="3330" max="3330" width="43.44140625" style="9" customWidth="1"/>
    <col min="3331" max="3331" width="14.44140625" style="9" customWidth="1"/>
    <col min="3332" max="3332" width="15" style="9" customWidth="1"/>
    <col min="3333" max="3584" width="9.109375" style="9"/>
    <col min="3585" max="3585" width="5" style="9" customWidth="1"/>
    <col min="3586" max="3586" width="43.44140625" style="9" customWidth="1"/>
    <col min="3587" max="3587" width="14.44140625" style="9" customWidth="1"/>
    <col min="3588" max="3588" width="15" style="9" customWidth="1"/>
    <col min="3589" max="3840" width="9.109375" style="9"/>
    <col min="3841" max="3841" width="5" style="9" customWidth="1"/>
    <col min="3842" max="3842" width="43.44140625" style="9" customWidth="1"/>
    <col min="3843" max="3843" width="14.44140625" style="9" customWidth="1"/>
    <col min="3844" max="3844" width="15" style="9" customWidth="1"/>
    <col min="3845" max="4096" width="9.109375" style="9"/>
    <col min="4097" max="4097" width="5" style="9" customWidth="1"/>
    <col min="4098" max="4098" width="43.44140625" style="9" customWidth="1"/>
    <col min="4099" max="4099" width="14.44140625" style="9" customWidth="1"/>
    <col min="4100" max="4100" width="15" style="9" customWidth="1"/>
    <col min="4101" max="4352" width="9.109375" style="9"/>
    <col min="4353" max="4353" width="5" style="9" customWidth="1"/>
    <col min="4354" max="4354" width="43.44140625" style="9" customWidth="1"/>
    <col min="4355" max="4355" width="14.44140625" style="9" customWidth="1"/>
    <col min="4356" max="4356" width="15" style="9" customWidth="1"/>
    <col min="4357" max="4608" width="9.109375" style="9"/>
    <col min="4609" max="4609" width="5" style="9" customWidth="1"/>
    <col min="4610" max="4610" width="43.44140625" style="9" customWidth="1"/>
    <col min="4611" max="4611" width="14.44140625" style="9" customWidth="1"/>
    <col min="4612" max="4612" width="15" style="9" customWidth="1"/>
    <col min="4613" max="4864" width="9.109375" style="9"/>
    <col min="4865" max="4865" width="5" style="9" customWidth="1"/>
    <col min="4866" max="4866" width="43.44140625" style="9" customWidth="1"/>
    <col min="4867" max="4867" width="14.44140625" style="9" customWidth="1"/>
    <col min="4868" max="4868" width="15" style="9" customWidth="1"/>
    <col min="4869" max="5120" width="9.109375" style="9"/>
    <col min="5121" max="5121" width="5" style="9" customWidth="1"/>
    <col min="5122" max="5122" width="43.44140625" style="9" customWidth="1"/>
    <col min="5123" max="5123" width="14.44140625" style="9" customWidth="1"/>
    <col min="5124" max="5124" width="15" style="9" customWidth="1"/>
    <col min="5125" max="5376" width="9.109375" style="9"/>
    <col min="5377" max="5377" width="5" style="9" customWidth="1"/>
    <col min="5378" max="5378" width="43.44140625" style="9" customWidth="1"/>
    <col min="5379" max="5379" width="14.44140625" style="9" customWidth="1"/>
    <col min="5380" max="5380" width="15" style="9" customWidth="1"/>
    <col min="5381" max="5632" width="9.109375" style="9"/>
    <col min="5633" max="5633" width="5" style="9" customWidth="1"/>
    <col min="5634" max="5634" width="43.44140625" style="9" customWidth="1"/>
    <col min="5635" max="5635" width="14.44140625" style="9" customWidth="1"/>
    <col min="5636" max="5636" width="15" style="9" customWidth="1"/>
    <col min="5637" max="5888" width="9.109375" style="9"/>
    <col min="5889" max="5889" width="5" style="9" customWidth="1"/>
    <col min="5890" max="5890" width="43.44140625" style="9" customWidth="1"/>
    <col min="5891" max="5891" width="14.44140625" style="9" customWidth="1"/>
    <col min="5892" max="5892" width="15" style="9" customWidth="1"/>
    <col min="5893" max="6144" width="9.109375" style="9"/>
    <col min="6145" max="6145" width="5" style="9" customWidth="1"/>
    <col min="6146" max="6146" width="43.44140625" style="9" customWidth="1"/>
    <col min="6147" max="6147" width="14.44140625" style="9" customWidth="1"/>
    <col min="6148" max="6148" width="15" style="9" customWidth="1"/>
    <col min="6149" max="6400" width="9.109375" style="9"/>
    <col min="6401" max="6401" width="5" style="9" customWidth="1"/>
    <col min="6402" max="6402" width="43.44140625" style="9" customWidth="1"/>
    <col min="6403" max="6403" width="14.44140625" style="9" customWidth="1"/>
    <col min="6404" max="6404" width="15" style="9" customWidth="1"/>
    <col min="6405" max="6656" width="9.109375" style="9"/>
    <col min="6657" max="6657" width="5" style="9" customWidth="1"/>
    <col min="6658" max="6658" width="43.44140625" style="9" customWidth="1"/>
    <col min="6659" max="6659" width="14.44140625" style="9" customWidth="1"/>
    <col min="6660" max="6660" width="15" style="9" customWidth="1"/>
    <col min="6661" max="6912" width="9.109375" style="9"/>
    <col min="6913" max="6913" width="5" style="9" customWidth="1"/>
    <col min="6914" max="6914" width="43.44140625" style="9" customWidth="1"/>
    <col min="6915" max="6915" width="14.44140625" style="9" customWidth="1"/>
    <col min="6916" max="6916" width="15" style="9" customWidth="1"/>
    <col min="6917" max="7168" width="9.109375" style="9"/>
    <col min="7169" max="7169" width="5" style="9" customWidth="1"/>
    <col min="7170" max="7170" width="43.44140625" style="9" customWidth="1"/>
    <col min="7171" max="7171" width="14.44140625" style="9" customWidth="1"/>
    <col min="7172" max="7172" width="15" style="9" customWidth="1"/>
    <col min="7173" max="7424" width="9.109375" style="9"/>
    <col min="7425" max="7425" width="5" style="9" customWidth="1"/>
    <col min="7426" max="7426" width="43.44140625" style="9" customWidth="1"/>
    <col min="7427" max="7427" width="14.44140625" style="9" customWidth="1"/>
    <col min="7428" max="7428" width="15" style="9" customWidth="1"/>
    <col min="7429" max="7680" width="9.109375" style="9"/>
    <col min="7681" max="7681" width="5" style="9" customWidth="1"/>
    <col min="7682" max="7682" width="43.44140625" style="9" customWidth="1"/>
    <col min="7683" max="7683" width="14.44140625" style="9" customWidth="1"/>
    <col min="7684" max="7684" width="15" style="9" customWidth="1"/>
    <col min="7685" max="7936" width="9.109375" style="9"/>
    <col min="7937" max="7937" width="5" style="9" customWidth="1"/>
    <col min="7938" max="7938" width="43.44140625" style="9" customWidth="1"/>
    <col min="7939" max="7939" width="14.44140625" style="9" customWidth="1"/>
    <col min="7940" max="7940" width="15" style="9" customWidth="1"/>
    <col min="7941" max="8192" width="9.109375" style="9"/>
    <col min="8193" max="8193" width="5" style="9" customWidth="1"/>
    <col min="8194" max="8194" width="43.44140625" style="9" customWidth="1"/>
    <col min="8195" max="8195" width="14.44140625" style="9" customWidth="1"/>
    <col min="8196" max="8196" width="15" style="9" customWidth="1"/>
    <col min="8197" max="8448" width="9.109375" style="9"/>
    <col min="8449" max="8449" width="5" style="9" customWidth="1"/>
    <col min="8450" max="8450" width="43.44140625" style="9" customWidth="1"/>
    <col min="8451" max="8451" width="14.44140625" style="9" customWidth="1"/>
    <col min="8452" max="8452" width="15" style="9" customWidth="1"/>
    <col min="8453" max="8704" width="9.109375" style="9"/>
    <col min="8705" max="8705" width="5" style="9" customWidth="1"/>
    <col min="8706" max="8706" width="43.44140625" style="9" customWidth="1"/>
    <col min="8707" max="8707" width="14.44140625" style="9" customWidth="1"/>
    <col min="8708" max="8708" width="15" style="9" customWidth="1"/>
    <col min="8709" max="8960" width="9.109375" style="9"/>
    <col min="8961" max="8961" width="5" style="9" customWidth="1"/>
    <col min="8962" max="8962" width="43.44140625" style="9" customWidth="1"/>
    <col min="8963" max="8963" width="14.44140625" style="9" customWidth="1"/>
    <col min="8964" max="8964" width="15" style="9" customWidth="1"/>
    <col min="8965" max="9216" width="9.109375" style="9"/>
    <col min="9217" max="9217" width="5" style="9" customWidth="1"/>
    <col min="9218" max="9218" width="43.44140625" style="9" customWidth="1"/>
    <col min="9219" max="9219" width="14.44140625" style="9" customWidth="1"/>
    <col min="9220" max="9220" width="15" style="9" customWidth="1"/>
    <col min="9221" max="9472" width="9.109375" style="9"/>
    <col min="9473" max="9473" width="5" style="9" customWidth="1"/>
    <col min="9474" max="9474" width="43.44140625" style="9" customWidth="1"/>
    <col min="9475" max="9475" width="14.44140625" style="9" customWidth="1"/>
    <col min="9476" max="9476" width="15" style="9" customWidth="1"/>
    <col min="9477" max="9728" width="9.109375" style="9"/>
    <col min="9729" max="9729" width="5" style="9" customWidth="1"/>
    <col min="9730" max="9730" width="43.44140625" style="9" customWidth="1"/>
    <col min="9731" max="9731" width="14.44140625" style="9" customWidth="1"/>
    <col min="9732" max="9732" width="15" style="9" customWidth="1"/>
    <col min="9733" max="9984" width="9.109375" style="9"/>
    <col min="9985" max="9985" width="5" style="9" customWidth="1"/>
    <col min="9986" max="9986" width="43.44140625" style="9" customWidth="1"/>
    <col min="9987" max="9987" width="14.44140625" style="9" customWidth="1"/>
    <col min="9988" max="9988" width="15" style="9" customWidth="1"/>
    <col min="9989" max="10240" width="9.109375" style="9"/>
    <col min="10241" max="10241" width="5" style="9" customWidth="1"/>
    <col min="10242" max="10242" width="43.44140625" style="9" customWidth="1"/>
    <col min="10243" max="10243" width="14.44140625" style="9" customWidth="1"/>
    <col min="10244" max="10244" width="15" style="9" customWidth="1"/>
    <col min="10245" max="10496" width="9.109375" style="9"/>
    <col min="10497" max="10497" width="5" style="9" customWidth="1"/>
    <col min="10498" max="10498" width="43.44140625" style="9" customWidth="1"/>
    <col min="10499" max="10499" width="14.44140625" style="9" customWidth="1"/>
    <col min="10500" max="10500" width="15" style="9" customWidth="1"/>
    <col min="10501" max="10752" width="9.109375" style="9"/>
    <col min="10753" max="10753" width="5" style="9" customWidth="1"/>
    <col min="10754" max="10754" width="43.44140625" style="9" customWidth="1"/>
    <col min="10755" max="10755" width="14.44140625" style="9" customWidth="1"/>
    <col min="10756" max="10756" width="15" style="9" customWidth="1"/>
    <col min="10757" max="11008" width="9.109375" style="9"/>
    <col min="11009" max="11009" width="5" style="9" customWidth="1"/>
    <col min="11010" max="11010" width="43.44140625" style="9" customWidth="1"/>
    <col min="11011" max="11011" width="14.44140625" style="9" customWidth="1"/>
    <col min="11012" max="11012" width="15" style="9" customWidth="1"/>
    <col min="11013" max="11264" width="9.109375" style="9"/>
    <col min="11265" max="11265" width="5" style="9" customWidth="1"/>
    <col min="11266" max="11266" width="43.44140625" style="9" customWidth="1"/>
    <col min="11267" max="11267" width="14.44140625" style="9" customWidth="1"/>
    <col min="11268" max="11268" width="15" style="9" customWidth="1"/>
    <col min="11269" max="11520" width="9.109375" style="9"/>
    <col min="11521" max="11521" width="5" style="9" customWidth="1"/>
    <col min="11522" max="11522" width="43.44140625" style="9" customWidth="1"/>
    <col min="11523" max="11523" width="14.44140625" style="9" customWidth="1"/>
    <col min="11524" max="11524" width="15" style="9" customWidth="1"/>
    <col min="11525" max="11776" width="9.109375" style="9"/>
    <col min="11777" max="11777" width="5" style="9" customWidth="1"/>
    <col min="11778" max="11778" width="43.44140625" style="9" customWidth="1"/>
    <col min="11779" max="11779" width="14.44140625" style="9" customWidth="1"/>
    <col min="11780" max="11780" width="15" style="9" customWidth="1"/>
    <col min="11781" max="12032" width="9.109375" style="9"/>
    <col min="12033" max="12033" width="5" style="9" customWidth="1"/>
    <col min="12034" max="12034" width="43.44140625" style="9" customWidth="1"/>
    <col min="12035" max="12035" width="14.44140625" style="9" customWidth="1"/>
    <col min="12036" max="12036" width="15" style="9" customWidth="1"/>
    <col min="12037" max="12288" width="9.109375" style="9"/>
    <col min="12289" max="12289" width="5" style="9" customWidth="1"/>
    <col min="12290" max="12290" width="43.44140625" style="9" customWidth="1"/>
    <col min="12291" max="12291" width="14.44140625" style="9" customWidth="1"/>
    <col min="12292" max="12292" width="15" style="9" customWidth="1"/>
    <col min="12293" max="12544" width="9.109375" style="9"/>
    <col min="12545" max="12545" width="5" style="9" customWidth="1"/>
    <col min="12546" max="12546" width="43.44140625" style="9" customWidth="1"/>
    <col min="12547" max="12547" width="14.44140625" style="9" customWidth="1"/>
    <col min="12548" max="12548" width="15" style="9" customWidth="1"/>
    <col min="12549" max="12800" width="9.109375" style="9"/>
    <col min="12801" max="12801" width="5" style="9" customWidth="1"/>
    <col min="12802" max="12802" width="43.44140625" style="9" customWidth="1"/>
    <col min="12803" max="12803" width="14.44140625" style="9" customWidth="1"/>
    <col min="12804" max="12804" width="15" style="9" customWidth="1"/>
    <col min="12805" max="13056" width="9.109375" style="9"/>
    <col min="13057" max="13057" width="5" style="9" customWidth="1"/>
    <col min="13058" max="13058" width="43.44140625" style="9" customWidth="1"/>
    <col min="13059" max="13059" width="14.44140625" style="9" customWidth="1"/>
    <col min="13060" max="13060" width="15" style="9" customWidth="1"/>
    <col min="13061" max="13312" width="9.109375" style="9"/>
    <col min="13313" max="13313" width="5" style="9" customWidth="1"/>
    <col min="13314" max="13314" width="43.44140625" style="9" customWidth="1"/>
    <col min="13315" max="13315" width="14.44140625" style="9" customWidth="1"/>
    <col min="13316" max="13316" width="15" style="9" customWidth="1"/>
    <col min="13317" max="13568" width="9.109375" style="9"/>
    <col min="13569" max="13569" width="5" style="9" customWidth="1"/>
    <col min="13570" max="13570" width="43.44140625" style="9" customWidth="1"/>
    <col min="13571" max="13571" width="14.44140625" style="9" customWidth="1"/>
    <col min="13572" max="13572" width="15" style="9" customWidth="1"/>
    <col min="13573" max="13824" width="9.109375" style="9"/>
    <col min="13825" max="13825" width="5" style="9" customWidth="1"/>
    <col min="13826" max="13826" width="43.44140625" style="9" customWidth="1"/>
    <col min="13827" max="13827" width="14.44140625" style="9" customWidth="1"/>
    <col min="13828" max="13828" width="15" style="9" customWidth="1"/>
    <col min="13829" max="14080" width="9.109375" style="9"/>
    <col min="14081" max="14081" width="5" style="9" customWidth="1"/>
    <col min="14082" max="14082" width="43.44140625" style="9" customWidth="1"/>
    <col min="14083" max="14083" width="14.44140625" style="9" customWidth="1"/>
    <col min="14084" max="14084" width="15" style="9" customWidth="1"/>
    <col min="14085" max="14336" width="9.109375" style="9"/>
    <col min="14337" max="14337" width="5" style="9" customWidth="1"/>
    <col min="14338" max="14338" width="43.44140625" style="9" customWidth="1"/>
    <col min="14339" max="14339" width="14.44140625" style="9" customWidth="1"/>
    <col min="14340" max="14340" width="15" style="9" customWidth="1"/>
    <col min="14341" max="14592" width="9.109375" style="9"/>
    <col min="14593" max="14593" width="5" style="9" customWidth="1"/>
    <col min="14594" max="14594" width="43.44140625" style="9" customWidth="1"/>
    <col min="14595" max="14595" width="14.44140625" style="9" customWidth="1"/>
    <col min="14596" max="14596" width="15" style="9" customWidth="1"/>
    <col min="14597" max="14848" width="9.109375" style="9"/>
    <col min="14849" max="14849" width="5" style="9" customWidth="1"/>
    <col min="14850" max="14850" width="43.44140625" style="9" customWidth="1"/>
    <col min="14851" max="14851" width="14.44140625" style="9" customWidth="1"/>
    <col min="14852" max="14852" width="15" style="9" customWidth="1"/>
    <col min="14853" max="15104" width="9.109375" style="9"/>
    <col min="15105" max="15105" width="5" style="9" customWidth="1"/>
    <col min="15106" max="15106" width="43.44140625" style="9" customWidth="1"/>
    <col min="15107" max="15107" width="14.44140625" style="9" customWidth="1"/>
    <col min="15108" max="15108" width="15" style="9" customWidth="1"/>
    <col min="15109" max="15360" width="9.109375" style="9"/>
    <col min="15361" max="15361" width="5" style="9" customWidth="1"/>
    <col min="15362" max="15362" width="43.44140625" style="9" customWidth="1"/>
    <col min="15363" max="15363" width="14.44140625" style="9" customWidth="1"/>
    <col min="15364" max="15364" width="15" style="9" customWidth="1"/>
    <col min="15365" max="15616" width="9.109375" style="9"/>
    <col min="15617" max="15617" width="5" style="9" customWidth="1"/>
    <col min="15618" max="15618" width="43.44140625" style="9" customWidth="1"/>
    <col min="15619" max="15619" width="14.44140625" style="9" customWidth="1"/>
    <col min="15620" max="15620" width="15" style="9" customWidth="1"/>
    <col min="15621" max="15872" width="9.109375" style="9"/>
    <col min="15873" max="15873" width="5" style="9" customWidth="1"/>
    <col min="15874" max="15874" width="43.44140625" style="9" customWidth="1"/>
    <col min="15875" max="15875" width="14.44140625" style="9" customWidth="1"/>
    <col min="15876" max="15876" width="15" style="9" customWidth="1"/>
    <col min="15877" max="16128" width="9.109375" style="9"/>
    <col min="16129" max="16129" width="5" style="9" customWidth="1"/>
    <col min="16130" max="16130" width="43.44140625" style="9" customWidth="1"/>
    <col min="16131" max="16131" width="14.44140625" style="9" customWidth="1"/>
    <col min="16132" max="16132" width="15" style="9" customWidth="1"/>
    <col min="16133" max="16384" width="9.109375" style="9"/>
  </cols>
  <sheetData>
    <row r="1" spans="1:4" s="321" customFormat="1" ht="14.4" thickBot="1" x14ac:dyDescent="0.35">
      <c r="A1" s="692"/>
      <c r="D1" s="129" t="str">
        <f>'[2]2. tájékoztató tábla'!J1</f>
        <v>Forintban!</v>
      </c>
    </row>
    <row r="2" spans="1:4" s="646" customFormat="1" ht="48" customHeight="1" thickBot="1" x14ac:dyDescent="0.35">
      <c r="A2" s="693" t="s">
        <v>323</v>
      </c>
      <c r="B2" s="645" t="s">
        <v>110</v>
      </c>
      <c r="C2" s="645" t="s">
        <v>820</v>
      </c>
      <c r="D2" s="694" t="s">
        <v>821</v>
      </c>
    </row>
    <row r="3" spans="1:4" s="646" customFormat="1" ht="14.1" customHeight="1" thickBot="1" x14ac:dyDescent="0.35">
      <c r="A3" s="695">
        <v>1</v>
      </c>
      <c r="B3" s="696">
        <v>2</v>
      </c>
      <c r="C3" s="696">
        <v>3</v>
      </c>
      <c r="D3" s="697">
        <v>4</v>
      </c>
    </row>
    <row r="4" spans="1:4" ht="18" customHeight="1" x14ac:dyDescent="0.3">
      <c r="A4" s="698" t="s">
        <v>4</v>
      </c>
      <c r="B4" s="699" t="s">
        <v>822</v>
      </c>
      <c r="C4" s="700"/>
      <c r="D4" s="701"/>
    </row>
    <row r="5" spans="1:4" ht="18" customHeight="1" x14ac:dyDescent="0.3">
      <c r="A5" s="702" t="s">
        <v>10</v>
      </c>
      <c r="B5" s="703" t="s">
        <v>823</v>
      </c>
      <c r="C5" s="704"/>
      <c r="D5" s="705"/>
    </row>
    <row r="6" spans="1:4" ht="18" customHeight="1" x14ac:dyDescent="0.3">
      <c r="A6" s="702" t="s">
        <v>20</v>
      </c>
      <c r="B6" s="703" t="s">
        <v>824</v>
      </c>
      <c r="C6" s="704"/>
      <c r="D6" s="705"/>
    </row>
    <row r="7" spans="1:4" ht="18" customHeight="1" x14ac:dyDescent="0.3">
      <c r="A7" s="702" t="s">
        <v>22</v>
      </c>
      <c r="B7" s="703" t="s">
        <v>825</v>
      </c>
      <c r="C7" s="704"/>
      <c r="D7" s="705"/>
    </row>
    <row r="8" spans="1:4" ht="18" customHeight="1" x14ac:dyDescent="0.3">
      <c r="A8" s="702" t="s">
        <v>29</v>
      </c>
      <c r="B8" s="703" t="s">
        <v>826</v>
      </c>
      <c r="C8" s="704"/>
      <c r="D8" s="705"/>
    </row>
    <row r="9" spans="1:4" ht="18" customHeight="1" x14ac:dyDescent="0.3">
      <c r="A9" s="702" t="s">
        <v>37</v>
      </c>
      <c r="B9" s="703"/>
      <c r="C9" s="704"/>
      <c r="D9" s="705"/>
    </row>
    <row r="10" spans="1:4" ht="18" customHeight="1" x14ac:dyDescent="0.3">
      <c r="A10" s="702" t="s">
        <v>39</v>
      </c>
      <c r="B10" s="703"/>
      <c r="C10" s="704"/>
      <c r="D10" s="705"/>
    </row>
    <row r="11" spans="1:4" ht="18" customHeight="1" x14ac:dyDescent="0.3">
      <c r="A11" s="702" t="s">
        <v>41</v>
      </c>
      <c r="B11" s="703"/>
      <c r="C11" s="704"/>
      <c r="D11" s="705"/>
    </row>
    <row r="12" spans="1:4" ht="18" customHeight="1" x14ac:dyDescent="0.3">
      <c r="A12" s="702" t="s">
        <v>43</v>
      </c>
      <c r="B12" s="703"/>
      <c r="C12" s="704"/>
      <c r="D12" s="705"/>
    </row>
    <row r="13" spans="1:4" ht="18" customHeight="1" x14ac:dyDescent="0.3">
      <c r="A13" s="702" t="s">
        <v>51</v>
      </c>
      <c r="B13" s="703"/>
      <c r="C13" s="704"/>
      <c r="D13" s="705"/>
    </row>
    <row r="14" spans="1:4" ht="18" customHeight="1" x14ac:dyDescent="0.3">
      <c r="A14" s="702" t="s">
        <v>249</v>
      </c>
      <c r="B14" s="703"/>
      <c r="C14" s="704"/>
      <c r="D14" s="705"/>
    </row>
    <row r="15" spans="1:4" ht="18" customHeight="1" x14ac:dyDescent="0.3">
      <c r="A15" s="702" t="s">
        <v>250</v>
      </c>
      <c r="B15" s="703"/>
      <c r="C15" s="704"/>
      <c r="D15" s="705"/>
    </row>
    <row r="16" spans="1:4" ht="18" customHeight="1" x14ac:dyDescent="0.3">
      <c r="A16" s="702" t="s">
        <v>251</v>
      </c>
      <c r="B16" s="703"/>
      <c r="C16" s="704"/>
      <c r="D16" s="705"/>
    </row>
    <row r="17" spans="1:4" ht="18" customHeight="1" x14ac:dyDescent="0.3">
      <c r="A17" s="702" t="s">
        <v>254</v>
      </c>
      <c r="B17" s="706"/>
      <c r="C17" s="704"/>
      <c r="D17" s="705"/>
    </row>
    <row r="18" spans="1:4" ht="18" customHeight="1" x14ac:dyDescent="0.3">
      <c r="A18" s="702" t="s">
        <v>257</v>
      </c>
      <c r="B18" s="703"/>
      <c r="C18" s="704"/>
      <c r="D18" s="705"/>
    </row>
    <row r="19" spans="1:4" ht="18" customHeight="1" x14ac:dyDescent="0.3">
      <c r="A19" s="702" t="s">
        <v>260</v>
      </c>
      <c r="B19" s="703"/>
      <c r="C19" s="704"/>
      <c r="D19" s="705"/>
    </row>
    <row r="20" spans="1:4" ht="18" customHeight="1" x14ac:dyDescent="0.3">
      <c r="A20" s="702" t="s">
        <v>263</v>
      </c>
      <c r="B20" s="703"/>
      <c r="C20" s="704"/>
      <c r="D20" s="705"/>
    </row>
    <row r="21" spans="1:4" ht="18" customHeight="1" x14ac:dyDescent="0.3">
      <c r="A21" s="702" t="s">
        <v>266</v>
      </c>
      <c r="B21" s="703"/>
      <c r="C21" s="704"/>
      <c r="D21" s="705"/>
    </row>
    <row r="22" spans="1:4" ht="18" customHeight="1" x14ac:dyDescent="0.3">
      <c r="A22" s="702" t="s">
        <v>269</v>
      </c>
      <c r="B22" s="703"/>
      <c r="C22" s="704"/>
      <c r="D22" s="705"/>
    </row>
    <row r="23" spans="1:4" ht="18" customHeight="1" x14ac:dyDescent="0.3">
      <c r="A23" s="702" t="s">
        <v>272</v>
      </c>
      <c r="B23" s="703"/>
      <c r="C23" s="704"/>
      <c r="D23" s="705"/>
    </row>
    <row r="24" spans="1:4" ht="18" customHeight="1" x14ac:dyDescent="0.3">
      <c r="A24" s="702" t="s">
        <v>275</v>
      </c>
      <c r="B24" s="703"/>
      <c r="C24" s="704"/>
      <c r="D24" s="705"/>
    </row>
    <row r="25" spans="1:4" ht="18" customHeight="1" x14ac:dyDescent="0.3">
      <c r="A25" s="702" t="s">
        <v>277</v>
      </c>
      <c r="B25" s="703"/>
      <c r="C25" s="704"/>
      <c r="D25" s="705"/>
    </row>
    <row r="26" spans="1:4" ht="18" customHeight="1" x14ac:dyDescent="0.3">
      <c r="A26" s="702" t="s">
        <v>280</v>
      </c>
      <c r="B26" s="703"/>
      <c r="C26" s="704"/>
      <c r="D26" s="705"/>
    </row>
    <row r="27" spans="1:4" ht="18" customHeight="1" x14ac:dyDescent="0.3">
      <c r="A27" s="702" t="s">
        <v>283</v>
      </c>
      <c r="B27" s="703"/>
      <c r="C27" s="704"/>
      <c r="D27" s="705"/>
    </row>
    <row r="28" spans="1:4" ht="18" customHeight="1" x14ac:dyDescent="0.3">
      <c r="A28" s="702" t="s">
        <v>286</v>
      </c>
      <c r="B28" s="703"/>
      <c r="C28" s="704"/>
      <c r="D28" s="705"/>
    </row>
    <row r="29" spans="1:4" ht="18" customHeight="1" thickBot="1" x14ac:dyDescent="0.35">
      <c r="A29" s="707" t="s">
        <v>315</v>
      </c>
      <c r="B29" s="708"/>
      <c r="C29" s="709"/>
      <c r="D29" s="710"/>
    </row>
    <row r="30" spans="1:4" ht="18" customHeight="1" thickBot="1" x14ac:dyDescent="0.35">
      <c r="A30" s="711" t="s">
        <v>318</v>
      </c>
      <c r="B30" s="712" t="s">
        <v>336</v>
      </c>
      <c r="C30" s="713">
        <f>SUM(C4:C29)</f>
        <v>0</v>
      </c>
      <c r="D30" s="714">
        <f>SUM(D4:D29)</f>
        <v>0</v>
      </c>
    </row>
    <row r="31" spans="1:4" ht="25.5" customHeight="1" x14ac:dyDescent="0.3">
      <c r="A31" s="715"/>
      <c r="B31" s="838"/>
      <c r="C31" s="838"/>
      <c r="D31" s="838"/>
    </row>
  </sheetData>
  <mergeCells count="1">
    <mergeCell ref="B31:D31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CE,Félkövér"&amp;14
&amp;12
A társulás által adott közvetett támogatások
(kedvezmények)
&amp;R&amp;"Times New Roman CE,Félkövér dőlt"&amp;12 11. melléklet
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E308-60CF-4919-8F8C-F5E7988D6A1E}">
  <dimension ref="A1:P34"/>
  <sheetViews>
    <sheetView zoomScale="120" zoomScaleNormal="120" zoomScaleSheetLayoutView="100" zoomScalePageLayoutView="120" workbookViewId="0">
      <selection activeCell="N8" sqref="N8"/>
    </sheetView>
  </sheetViews>
  <sheetFormatPr defaultRowHeight="13.2" x14ac:dyDescent="0.3"/>
  <cols>
    <col min="1" max="1" width="24.6640625" style="53" customWidth="1"/>
    <col min="2" max="13" width="9.33203125" style="53" customWidth="1"/>
    <col min="14" max="254" width="9.109375" style="53"/>
    <col min="255" max="255" width="24.6640625" style="53" customWidth="1"/>
    <col min="256" max="267" width="9.33203125" style="53" customWidth="1"/>
    <col min="268" max="510" width="9.109375" style="53"/>
    <col min="511" max="511" width="24.6640625" style="53" customWidth="1"/>
    <col min="512" max="523" width="9.33203125" style="53" customWidth="1"/>
    <col min="524" max="766" width="9.109375" style="53"/>
    <col min="767" max="767" width="24.6640625" style="53" customWidth="1"/>
    <col min="768" max="779" width="9.33203125" style="53" customWidth="1"/>
    <col min="780" max="1022" width="9.109375" style="53"/>
    <col min="1023" max="1023" width="24.6640625" style="53" customWidth="1"/>
    <col min="1024" max="1035" width="9.33203125" style="53" customWidth="1"/>
    <col min="1036" max="1278" width="9.109375" style="53"/>
    <col min="1279" max="1279" width="24.6640625" style="53" customWidth="1"/>
    <col min="1280" max="1291" width="9.33203125" style="53" customWidth="1"/>
    <col min="1292" max="1534" width="9.109375" style="53"/>
    <col min="1535" max="1535" width="24.6640625" style="53" customWidth="1"/>
    <col min="1536" max="1547" width="9.33203125" style="53" customWidth="1"/>
    <col min="1548" max="1790" width="9.109375" style="53"/>
    <col min="1791" max="1791" width="24.6640625" style="53" customWidth="1"/>
    <col min="1792" max="1803" width="9.33203125" style="53" customWidth="1"/>
    <col min="1804" max="2046" width="9.109375" style="53"/>
    <col min="2047" max="2047" width="24.6640625" style="53" customWidth="1"/>
    <col min="2048" max="2059" width="9.33203125" style="53" customWidth="1"/>
    <col min="2060" max="2302" width="9.109375" style="53"/>
    <col min="2303" max="2303" width="24.6640625" style="53" customWidth="1"/>
    <col min="2304" max="2315" width="9.33203125" style="53" customWidth="1"/>
    <col min="2316" max="2558" width="9.109375" style="53"/>
    <col min="2559" max="2559" width="24.6640625" style="53" customWidth="1"/>
    <col min="2560" max="2571" width="9.33203125" style="53" customWidth="1"/>
    <col min="2572" max="2814" width="9.109375" style="53"/>
    <col min="2815" max="2815" width="24.6640625" style="53" customWidth="1"/>
    <col min="2816" max="2827" width="9.33203125" style="53" customWidth="1"/>
    <col min="2828" max="3070" width="9.109375" style="53"/>
    <col min="3071" max="3071" width="24.6640625" style="53" customWidth="1"/>
    <col min="3072" max="3083" width="9.33203125" style="53" customWidth="1"/>
    <col min="3084" max="3326" width="9.109375" style="53"/>
    <col min="3327" max="3327" width="24.6640625" style="53" customWidth="1"/>
    <col min="3328" max="3339" width="9.33203125" style="53" customWidth="1"/>
    <col min="3340" max="3582" width="9.109375" style="53"/>
    <col min="3583" max="3583" width="24.6640625" style="53" customWidth="1"/>
    <col min="3584" max="3595" width="9.33203125" style="53" customWidth="1"/>
    <col min="3596" max="3838" width="9.109375" style="53"/>
    <col min="3839" max="3839" width="24.6640625" style="53" customWidth="1"/>
    <col min="3840" max="3851" width="9.33203125" style="53" customWidth="1"/>
    <col min="3852" max="4094" width="9.109375" style="53"/>
    <col min="4095" max="4095" width="24.6640625" style="53" customWidth="1"/>
    <col min="4096" max="4107" width="9.33203125" style="53" customWidth="1"/>
    <col min="4108" max="4350" width="9.109375" style="53"/>
    <col min="4351" max="4351" width="24.6640625" style="53" customWidth="1"/>
    <col min="4352" max="4363" width="9.33203125" style="53" customWidth="1"/>
    <col min="4364" max="4606" width="9.109375" style="53"/>
    <col min="4607" max="4607" width="24.6640625" style="53" customWidth="1"/>
    <col min="4608" max="4619" width="9.33203125" style="53" customWidth="1"/>
    <col min="4620" max="4862" width="9.109375" style="53"/>
    <col min="4863" max="4863" width="24.6640625" style="53" customWidth="1"/>
    <col min="4864" max="4875" width="9.33203125" style="53" customWidth="1"/>
    <col min="4876" max="5118" width="9.109375" style="53"/>
    <col min="5119" max="5119" width="24.6640625" style="53" customWidth="1"/>
    <col min="5120" max="5131" width="9.33203125" style="53" customWidth="1"/>
    <col min="5132" max="5374" width="9.109375" style="53"/>
    <col min="5375" max="5375" width="24.6640625" style="53" customWidth="1"/>
    <col min="5376" max="5387" width="9.33203125" style="53" customWidth="1"/>
    <col min="5388" max="5630" width="9.109375" style="53"/>
    <col min="5631" max="5631" width="24.6640625" style="53" customWidth="1"/>
    <col min="5632" max="5643" width="9.33203125" style="53" customWidth="1"/>
    <col min="5644" max="5886" width="9.109375" style="53"/>
    <col min="5887" max="5887" width="24.6640625" style="53" customWidth="1"/>
    <col min="5888" max="5899" width="9.33203125" style="53" customWidth="1"/>
    <col min="5900" max="6142" width="9.109375" style="53"/>
    <col min="6143" max="6143" width="24.6640625" style="53" customWidth="1"/>
    <col min="6144" max="6155" width="9.33203125" style="53" customWidth="1"/>
    <col min="6156" max="6398" width="9.109375" style="53"/>
    <col min="6399" max="6399" width="24.6640625" style="53" customWidth="1"/>
    <col min="6400" max="6411" width="9.33203125" style="53" customWidth="1"/>
    <col min="6412" max="6654" width="9.109375" style="53"/>
    <col min="6655" max="6655" width="24.6640625" style="53" customWidth="1"/>
    <col min="6656" max="6667" width="9.33203125" style="53" customWidth="1"/>
    <col min="6668" max="6910" width="9.109375" style="53"/>
    <col min="6911" max="6911" width="24.6640625" style="53" customWidth="1"/>
    <col min="6912" max="6923" width="9.33203125" style="53" customWidth="1"/>
    <col min="6924" max="7166" width="9.109375" style="53"/>
    <col min="7167" max="7167" width="24.6640625" style="53" customWidth="1"/>
    <col min="7168" max="7179" width="9.33203125" style="53" customWidth="1"/>
    <col min="7180" max="7422" width="9.109375" style="53"/>
    <col min="7423" max="7423" width="24.6640625" style="53" customWidth="1"/>
    <col min="7424" max="7435" width="9.33203125" style="53" customWidth="1"/>
    <col min="7436" max="7678" width="9.109375" style="53"/>
    <col min="7679" max="7679" width="24.6640625" style="53" customWidth="1"/>
    <col min="7680" max="7691" width="9.33203125" style="53" customWidth="1"/>
    <col min="7692" max="7934" width="9.109375" style="53"/>
    <col min="7935" max="7935" width="24.6640625" style="53" customWidth="1"/>
    <col min="7936" max="7947" width="9.33203125" style="53" customWidth="1"/>
    <col min="7948" max="8190" width="9.109375" style="53"/>
    <col min="8191" max="8191" width="24.6640625" style="53" customWidth="1"/>
    <col min="8192" max="8203" width="9.33203125" style="53" customWidth="1"/>
    <col min="8204" max="8446" width="9.109375" style="53"/>
    <col min="8447" max="8447" width="24.6640625" style="53" customWidth="1"/>
    <col min="8448" max="8459" width="9.33203125" style="53" customWidth="1"/>
    <col min="8460" max="8702" width="9.109375" style="53"/>
    <col min="8703" max="8703" width="24.6640625" style="53" customWidth="1"/>
    <col min="8704" max="8715" width="9.33203125" style="53" customWidth="1"/>
    <col min="8716" max="8958" width="9.109375" style="53"/>
    <col min="8959" max="8959" width="24.6640625" style="53" customWidth="1"/>
    <col min="8960" max="8971" width="9.33203125" style="53" customWidth="1"/>
    <col min="8972" max="9214" width="9.109375" style="53"/>
    <col min="9215" max="9215" width="24.6640625" style="53" customWidth="1"/>
    <col min="9216" max="9227" width="9.33203125" style="53" customWidth="1"/>
    <col min="9228" max="9470" width="9.109375" style="53"/>
    <col min="9471" max="9471" width="24.6640625" style="53" customWidth="1"/>
    <col min="9472" max="9483" width="9.33203125" style="53" customWidth="1"/>
    <col min="9484" max="9726" width="9.109375" style="53"/>
    <col min="9727" max="9727" width="24.6640625" style="53" customWidth="1"/>
    <col min="9728" max="9739" width="9.33203125" style="53" customWidth="1"/>
    <col min="9740" max="9982" width="9.109375" style="53"/>
    <col min="9983" max="9983" width="24.6640625" style="53" customWidth="1"/>
    <col min="9984" max="9995" width="9.33203125" style="53" customWidth="1"/>
    <col min="9996" max="10238" width="9.109375" style="53"/>
    <col min="10239" max="10239" width="24.6640625" style="53" customWidth="1"/>
    <col min="10240" max="10251" width="9.33203125" style="53" customWidth="1"/>
    <col min="10252" max="10494" width="9.109375" style="53"/>
    <col min="10495" max="10495" width="24.6640625" style="53" customWidth="1"/>
    <col min="10496" max="10507" width="9.33203125" style="53" customWidth="1"/>
    <col min="10508" max="10750" width="9.109375" style="53"/>
    <col min="10751" max="10751" width="24.6640625" style="53" customWidth="1"/>
    <col min="10752" max="10763" width="9.33203125" style="53" customWidth="1"/>
    <col min="10764" max="11006" width="9.109375" style="53"/>
    <col min="11007" max="11007" width="24.6640625" style="53" customWidth="1"/>
    <col min="11008" max="11019" width="9.33203125" style="53" customWidth="1"/>
    <col min="11020" max="11262" width="9.109375" style="53"/>
    <col min="11263" max="11263" width="24.6640625" style="53" customWidth="1"/>
    <col min="11264" max="11275" width="9.33203125" style="53" customWidth="1"/>
    <col min="11276" max="11518" width="9.109375" style="53"/>
    <col min="11519" max="11519" width="24.6640625" style="53" customWidth="1"/>
    <col min="11520" max="11531" width="9.33203125" style="53" customWidth="1"/>
    <col min="11532" max="11774" width="9.109375" style="53"/>
    <col min="11775" max="11775" width="24.6640625" style="53" customWidth="1"/>
    <col min="11776" max="11787" width="9.33203125" style="53" customWidth="1"/>
    <col min="11788" max="12030" width="9.109375" style="53"/>
    <col min="12031" max="12031" width="24.6640625" style="53" customWidth="1"/>
    <col min="12032" max="12043" width="9.33203125" style="53" customWidth="1"/>
    <col min="12044" max="12286" width="9.109375" style="53"/>
    <col min="12287" max="12287" width="24.6640625" style="53" customWidth="1"/>
    <col min="12288" max="12299" width="9.33203125" style="53" customWidth="1"/>
    <col min="12300" max="12542" width="9.109375" style="53"/>
    <col min="12543" max="12543" width="24.6640625" style="53" customWidth="1"/>
    <col min="12544" max="12555" width="9.33203125" style="53" customWidth="1"/>
    <col min="12556" max="12798" width="9.109375" style="53"/>
    <col min="12799" max="12799" width="24.6640625" style="53" customWidth="1"/>
    <col min="12800" max="12811" width="9.33203125" style="53" customWidth="1"/>
    <col min="12812" max="13054" width="9.109375" style="53"/>
    <col min="13055" max="13055" width="24.6640625" style="53" customWidth="1"/>
    <col min="13056" max="13067" width="9.33203125" style="53" customWidth="1"/>
    <col min="13068" max="13310" width="9.109375" style="53"/>
    <col min="13311" max="13311" width="24.6640625" style="53" customWidth="1"/>
    <col min="13312" max="13323" width="9.33203125" style="53" customWidth="1"/>
    <col min="13324" max="13566" width="9.109375" style="53"/>
    <col min="13567" max="13567" width="24.6640625" style="53" customWidth="1"/>
    <col min="13568" max="13579" width="9.33203125" style="53" customWidth="1"/>
    <col min="13580" max="13822" width="9.109375" style="53"/>
    <col min="13823" max="13823" width="24.6640625" style="53" customWidth="1"/>
    <col min="13824" max="13835" width="9.33203125" style="53" customWidth="1"/>
    <col min="13836" max="14078" width="9.109375" style="53"/>
    <col min="14079" max="14079" width="24.6640625" style="53" customWidth="1"/>
    <col min="14080" max="14091" width="9.33203125" style="53" customWidth="1"/>
    <col min="14092" max="14334" width="9.109375" style="53"/>
    <col min="14335" max="14335" width="24.6640625" style="53" customWidth="1"/>
    <col min="14336" max="14347" width="9.33203125" style="53" customWidth="1"/>
    <col min="14348" max="14590" width="9.109375" style="53"/>
    <col min="14591" max="14591" width="24.6640625" style="53" customWidth="1"/>
    <col min="14592" max="14603" width="9.33203125" style="53" customWidth="1"/>
    <col min="14604" max="14846" width="9.109375" style="53"/>
    <col min="14847" max="14847" width="24.6640625" style="53" customWidth="1"/>
    <col min="14848" max="14859" width="9.33203125" style="53" customWidth="1"/>
    <col min="14860" max="15102" width="9.109375" style="53"/>
    <col min="15103" max="15103" width="24.6640625" style="53" customWidth="1"/>
    <col min="15104" max="15115" width="9.33203125" style="53" customWidth="1"/>
    <col min="15116" max="15358" width="9.109375" style="53"/>
    <col min="15359" max="15359" width="24.6640625" style="53" customWidth="1"/>
    <col min="15360" max="15371" width="9.33203125" style="53" customWidth="1"/>
    <col min="15372" max="15614" width="9.109375" style="53"/>
    <col min="15615" max="15615" width="24.6640625" style="53" customWidth="1"/>
    <col min="15616" max="15627" width="9.33203125" style="53" customWidth="1"/>
    <col min="15628" max="15870" width="9.109375" style="53"/>
    <col min="15871" max="15871" width="24.6640625" style="53" customWidth="1"/>
    <col min="15872" max="15883" width="9.33203125" style="53" customWidth="1"/>
    <col min="15884" max="16126" width="9.109375" style="53"/>
    <col min="16127" max="16127" width="24.6640625" style="53" customWidth="1"/>
    <col min="16128" max="16139" width="9.33203125" style="53" customWidth="1"/>
    <col min="16140" max="16384" width="9.109375" style="53"/>
  </cols>
  <sheetData>
    <row r="1" spans="1:16" ht="13.8" x14ac:dyDescent="0.3">
      <c r="A1" s="859" t="s">
        <v>827</v>
      </c>
      <c r="B1" s="859"/>
      <c r="C1" s="859"/>
      <c r="D1" s="859"/>
      <c r="E1" s="859"/>
      <c r="F1" s="859"/>
      <c r="G1" s="859"/>
      <c r="H1" s="860"/>
      <c r="I1" s="860"/>
      <c r="J1" s="860"/>
      <c r="K1" s="860"/>
      <c r="L1" s="860"/>
      <c r="M1" s="860"/>
    </row>
    <row r="2" spans="1:16" ht="15.6" x14ac:dyDescent="0.3">
      <c r="A2" s="861" t="s">
        <v>828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</row>
    <row r="3" spans="1:16" ht="15.9" customHeight="1" x14ac:dyDescent="0.3">
      <c r="A3" s="863" t="s">
        <v>829</v>
      </c>
      <c r="B3" s="863"/>
      <c r="C3" s="863"/>
      <c r="D3" s="864"/>
      <c r="E3" s="864"/>
      <c r="F3" s="864"/>
      <c r="G3" s="864"/>
      <c r="H3" s="864"/>
      <c r="I3" s="864"/>
      <c r="J3" s="864"/>
      <c r="K3" s="864"/>
      <c r="L3" s="864"/>
      <c r="M3" s="864"/>
    </row>
    <row r="4" spans="1:16" s="321" customFormat="1" ht="14.4" thickBot="1" x14ac:dyDescent="0.35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854" t="str">
        <f>'[3]2.2.sz.mell  '!I2</f>
        <v>Forintban!</v>
      </c>
      <c r="M4" s="854"/>
    </row>
    <row r="5" spans="1:16" s="321" customFormat="1" ht="17.25" customHeight="1" thickBot="1" x14ac:dyDescent="0.35">
      <c r="A5" s="847" t="s">
        <v>424</v>
      </c>
      <c r="B5" s="850" t="s">
        <v>443</v>
      </c>
      <c r="C5" s="850"/>
      <c r="D5" s="850"/>
      <c r="E5" s="850"/>
      <c r="F5" s="850"/>
      <c r="G5" s="850"/>
      <c r="H5" s="850"/>
      <c r="I5" s="850"/>
      <c r="J5" s="851" t="s">
        <v>465</v>
      </c>
      <c r="K5" s="851"/>
      <c r="L5" s="851"/>
      <c r="M5" s="851"/>
    </row>
    <row r="6" spans="1:16" s="604" customFormat="1" ht="18" customHeight="1" thickBot="1" x14ac:dyDescent="0.35">
      <c r="A6" s="848"/>
      <c r="B6" s="845" t="s">
        <v>830</v>
      </c>
      <c r="C6" s="844" t="s">
        <v>831</v>
      </c>
      <c r="D6" s="843" t="s">
        <v>832</v>
      </c>
      <c r="E6" s="843"/>
      <c r="F6" s="843"/>
      <c r="G6" s="843"/>
      <c r="H6" s="843"/>
      <c r="I6" s="843"/>
      <c r="J6" s="852"/>
      <c r="K6" s="852"/>
      <c r="L6" s="852"/>
      <c r="M6" s="852"/>
    </row>
    <row r="7" spans="1:16" s="604" customFormat="1" ht="18" customHeight="1" thickBot="1" x14ac:dyDescent="0.35">
      <c r="A7" s="848"/>
      <c r="B7" s="845"/>
      <c r="C7" s="844"/>
      <c r="D7" s="718" t="s">
        <v>830</v>
      </c>
      <c r="E7" s="718" t="s">
        <v>831</v>
      </c>
      <c r="F7" s="718" t="s">
        <v>830</v>
      </c>
      <c r="G7" s="718" t="s">
        <v>831</v>
      </c>
      <c r="H7" s="718" t="s">
        <v>830</v>
      </c>
      <c r="I7" s="718" t="s">
        <v>831</v>
      </c>
      <c r="J7" s="852"/>
      <c r="K7" s="852"/>
      <c r="L7" s="852"/>
      <c r="M7" s="852"/>
    </row>
    <row r="8" spans="1:16" s="607" customFormat="1" ht="42.9" customHeight="1" thickBot="1" x14ac:dyDescent="0.35">
      <c r="A8" s="849"/>
      <c r="B8" s="844" t="s">
        <v>833</v>
      </c>
      <c r="C8" s="844"/>
      <c r="D8" s="844" t="s">
        <v>848</v>
      </c>
      <c r="E8" s="844"/>
      <c r="F8" s="844" t="s">
        <v>849</v>
      </c>
      <c r="G8" s="844"/>
      <c r="H8" s="845" t="s">
        <v>850</v>
      </c>
      <c r="I8" s="845"/>
      <c r="J8" s="717" t="str">
        <f>+D8</f>
        <v>2022. előtt</v>
      </c>
      <c r="K8" s="718" t="str">
        <f>+F8</f>
        <v>2022. évi</v>
      </c>
      <c r="L8" s="717" t="s">
        <v>69</v>
      </c>
      <c r="M8" s="718" t="s">
        <v>851</v>
      </c>
    </row>
    <row r="9" spans="1:16" s="607" customFormat="1" ht="14.1" customHeight="1" thickBot="1" x14ac:dyDescent="0.35">
      <c r="A9" s="338">
        <v>1</v>
      </c>
      <c r="B9" s="339">
        <v>2</v>
      </c>
      <c r="C9" s="339">
        <v>3</v>
      </c>
      <c r="D9" s="340">
        <v>4</v>
      </c>
      <c r="E9" s="341">
        <v>5</v>
      </c>
      <c r="F9" s="341">
        <v>6</v>
      </c>
      <c r="G9" s="341">
        <v>7</v>
      </c>
      <c r="H9" s="339">
        <v>8</v>
      </c>
      <c r="I9" s="340">
        <v>9</v>
      </c>
      <c r="J9" s="340">
        <v>10</v>
      </c>
      <c r="K9" s="340">
        <v>11</v>
      </c>
      <c r="L9" s="340" t="s">
        <v>834</v>
      </c>
      <c r="M9" s="342" t="s">
        <v>835</v>
      </c>
    </row>
    <row r="10" spans="1:16" ht="12.9" customHeight="1" x14ac:dyDescent="0.3">
      <c r="A10" s="719" t="s">
        <v>425</v>
      </c>
      <c r="B10" s="720">
        <f>SUM(D10,F10,H10)</f>
        <v>0</v>
      </c>
      <c r="C10" s="720">
        <f>SUM(E10,G10,I10)</f>
        <v>0</v>
      </c>
      <c r="D10" s="721"/>
      <c r="E10" s="722"/>
      <c r="F10" s="721"/>
      <c r="G10" s="721"/>
      <c r="H10" s="723"/>
      <c r="I10" s="723"/>
      <c r="J10" s="723"/>
      <c r="K10" s="723"/>
      <c r="L10" s="724">
        <f t="shared" ref="L10:L17" si="0">J10+K10</f>
        <v>0</v>
      </c>
      <c r="M10" s="725" t="str">
        <f t="shared" ref="M10:M17" si="1">IF((C10&lt;&gt;0),ROUND((L10/C10)*100,1),"")</f>
        <v/>
      </c>
    </row>
    <row r="11" spans="1:16" ht="12.9" customHeight="1" x14ac:dyDescent="0.3">
      <c r="A11" s="726" t="s">
        <v>426</v>
      </c>
      <c r="B11" s="727">
        <f t="shared" ref="B11:C16" si="2">SUM(D11,F11,H11)</f>
        <v>0</v>
      </c>
      <c r="C11" s="728">
        <f t="shared" si="2"/>
        <v>0</v>
      </c>
      <c r="D11" s="728"/>
      <c r="E11" s="728"/>
      <c r="F11" s="728"/>
      <c r="G11" s="728"/>
      <c r="H11" s="728"/>
      <c r="I11" s="728"/>
      <c r="J11" s="728"/>
      <c r="K11" s="728"/>
      <c r="L11" s="729">
        <f t="shared" si="0"/>
        <v>0</v>
      </c>
      <c r="M11" s="730" t="str">
        <f t="shared" si="1"/>
        <v/>
      </c>
    </row>
    <row r="12" spans="1:16" ht="12.9" customHeight="1" x14ac:dyDescent="0.3">
      <c r="A12" s="731" t="s">
        <v>427</v>
      </c>
      <c r="B12" s="732">
        <f t="shared" si="2"/>
        <v>0</v>
      </c>
      <c r="C12" s="733">
        <f>SUM(E12,G12,I12)</f>
        <v>0</v>
      </c>
      <c r="D12" s="733"/>
      <c r="E12" s="733"/>
      <c r="F12" s="733"/>
      <c r="G12" s="733"/>
      <c r="H12" s="733"/>
      <c r="I12" s="733"/>
      <c r="J12" s="733"/>
      <c r="K12" s="733"/>
      <c r="L12" s="729">
        <f t="shared" si="0"/>
        <v>0</v>
      </c>
      <c r="M12" s="734" t="str">
        <f t="shared" si="1"/>
        <v/>
      </c>
      <c r="P12" s="53">
        <f>SUM(J12:K12)</f>
        <v>0</v>
      </c>
    </row>
    <row r="13" spans="1:16" ht="12.9" customHeight="1" x14ac:dyDescent="0.3">
      <c r="A13" s="731" t="s">
        <v>428</v>
      </c>
      <c r="B13" s="732">
        <f t="shared" si="2"/>
        <v>0</v>
      </c>
      <c r="C13" s="733">
        <f t="shared" si="2"/>
        <v>0</v>
      </c>
      <c r="D13" s="733"/>
      <c r="E13" s="733"/>
      <c r="F13" s="733"/>
      <c r="G13" s="733"/>
      <c r="H13" s="733"/>
      <c r="I13" s="733"/>
      <c r="J13" s="733"/>
      <c r="K13" s="733"/>
      <c r="L13" s="729">
        <f t="shared" si="0"/>
        <v>0</v>
      </c>
      <c r="M13" s="734" t="str">
        <f t="shared" si="1"/>
        <v/>
      </c>
      <c r="P13" s="53">
        <f t="shared" ref="P13:P16" si="3">SUM(J13:K13)</f>
        <v>0</v>
      </c>
    </row>
    <row r="14" spans="1:16" ht="12.9" customHeight="1" x14ac:dyDescent="0.3">
      <c r="A14" s="731" t="s">
        <v>429</v>
      </c>
      <c r="B14" s="732">
        <f t="shared" si="2"/>
        <v>0</v>
      </c>
      <c r="C14" s="733">
        <f t="shared" si="2"/>
        <v>0</v>
      </c>
      <c r="D14" s="733"/>
      <c r="E14" s="733"/>
      <c r="F14" s="733"/>
      <c r="G14" s="733"/>
      <c r="H14" s="733"/>
      <c r="I14" s="733"/>
      <c r="J14" s="733"/>
      <c r="K14" s="733"/>
      <c r="L14" s="729">
        <f t="shared" si="0"/>
        <v>0</v>
      </c>
      <c r="M14" s="734" t="str">
        <f t="shared" si="1"/>
        <v/>
      </c>
      <c r="P14" s="53">
        <f t="shared" si="3"/>
        <v>0</v>
      </c>
    </row>
    <row r="15" spans="1:16" ht="12.9" customHeight="1" x14ac:dyDescent="0.3">
      <c r="A15" s="731" t="s">
        <v>451</v>
      </c>
      <c r="B15" s="732">
        <f t="shared" si="2"/>
        <v>0</v>
      </c>
      <c r="C15" s="733">
        <f t="shared" si="2"/>
        <v>0</v>
      </c>
      <c r="D15" s="733"/>
      <c r="E15" s="733"/>
      <c r="F15" s="733"/>
      <c r="G15" s="733"/>
      <c r="H15" s="735"/>
      <c r="I15" s="735"/>
      <c r="J15" s="735"/>
      <c r="K15" s="735"/>
      <c r="L15" s="729">
        <f t="shared" si="0"/>
        <v>0</v>
      </c>
      <c r="M15" s="736" t="str">
        <f t="shared" si="1"/>
        <v/>
      </c>
      <c r="P15" s="53">
        <f t="shared" si="3"/>
        <v>0</v>
      </c>
    </row>
    <row r="16" spans="1:16" ht="12.9" customHeight="1" thickBot="1" x14ac:dyDescent="0.35">
      <c r="A16" s="737"/>
      <c r="B16" s="738">
        <f t="shared" si="2"/>
        <v>0</v>
      </c>
      <c r="C16" s="739">
        <f t="shared" si="2"/>
        <v>0</v>
      </c>
      <c r="D16" s="739"/>
      <c r="E16" s="739"/>
      <c r="F16" s="739"/>
      <c r="G16" s="739"/>
      <c r="H16" s="739"/>
      <c r="I16" s="739"/>
      <c r="J16" s="739"/>
      <c r="K16" s="739"/>
      <c r="L16" s="740">
        <f t="shared" si="0"/>
        <v>0</v>
      </c>
      <c r="M16" s="741" t="str">
        <f t="shared" si="1"/>
        <v/>
      </c>
      <c r="P16" s="53">
        <f t="shared" si="3"/>
        <v>0</v>
      </c>
    </row>
    <row r="17" spans="1:16" ht="12.9" customHeight="1" thickBot="1" x14ac:dyDescent="0.35">
      <c r="A17" s="742" t="s">
        <v>430</v>
      </c>
      <c r="B17" s="743">
        <f t="shared" ref="B17:K17" si="4">B10+SUM(B12:B16)</f>
        <v>0</v>
      </c>
      <c r="C17" s="743">
        <f t="shared" si="4"/>
        <v>0</v>
      </c>
      <c r="D17" s="743">
        <f t="shared" si="4"/>
        <v>0</v>
      </c>
      <c r="E17" s="743">
        <f t="shared" si="4"/>
        <v>0</v>
      </c>
      <c r="F17" s="743">
        <f t="shared" si="4"/>
        <v>0</v>
      </c>
      <c r="G17" s="743">
        <f t="shared" si="4"/>
        <v>0</v>
      </c>
      <c r="H17" s="743">
        <f t="shared" si="4"/>
        <v>0</v>
      </c>
      <c r="I17" s="743">
        <f t="shared" si="4"/>
        <v>0</v>
      </c>
      <c r="J17" s="743">
        <f t="shared" si="4"/>
        <v>0</v>
      </c>
      <c r="K17" s="743">
        <f t="shared" si="4"/>
        <v>0</v>
      </c>
      <c r="L17" s="743">
        <f t="shared" si="0"/>
        <v>0</v>
      </c>
      <c r="M17" s="744" t="str">
        <f t="shared" si="1"/>
        <v/>
      </c>
    </row>
    <row r="18" spans="1:16" ht="9.9" customHeight="1" x14ac:dyDescent="0.3">
      <c r="A18" s="745"/>
      <c r="B18" s="746"/>
      <c r="C18" s="747"/>
      <c r="D18" s="747"/>
      <c r="E18" s="747"/>
      <c r="F18" s="747"/>
      <c r="G18" s="747"/>
      <c r="H18" s="747"/>
      <c r="I18" s="747"/>
      <c r="J18" s="747"/>
      <c r="K18" s="747"/>
      <c r="L18" s="747"/>
      <c r="M18" s="747"/>
    </row>
    <row r="19" spans="1:16" ht="14.1" customHeight="1" thickBot="1" x14ac:dyDescent="0.35">
      <c r="A19" s="748" t="s">
        <v>836</v>
      </c>
      <c r="B19" s="749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</row>
    <row r="20" spans="1:16" ht="12.9" customHeight="1" x14ac:dyDescent="0.3">
      <c r="A20" s="751" t="s">
        <v>431</v>
      </c>
      <c r="B20" s="720">
        <f t="shared" ref="B20:C25" si="5">SUM(D20,F20,H20)</f>
        <v>0</v>
      </c>
      <c r="C20" s="721">
        <f t="shared" si="5"/>
        <v>0</v>
      </c>
      <c r="D20" s="721"/>
      <c r="E20" s="721"/>
      <c r="F20" s="721"/>
      <c r="G20" s="721"/>
      <c r="H20" s="721"/>
      <c r="I20" s="721"/>
      <c r="J20" s="721"/>
      <c r="K20" s="721"/>
      <c r="L20" s="752">
        <f t="shared" ref="L20:L26" si="6">J20+K20</f>
        <v>0</v>
      </c>
      <c r="M20" s="725" t="str">
        <f t="shared" ref="M20:M26" si="7">IF((C20&lt;&gt;0),ROUND((L20/C20)*100,1),"")</f>
        <v/>
      </c>
      <c r="P20" s="53">
        <f>SUM(J20:K20)</f>
        <v>0</v>
      </c>
    </row>
    <row r="21" spans="1:16" ht="12.9" customHeight="1" x14ac:dyDescent="0.3">
      <c r="A21" s="753" t="s">
        <v>432</v>
      </c>
      <c r="B21" s="727">
        <f t="shared" si="5"/>
        <v>0</v>
      </c>
      <c r="C21" s="733">
        <f t="shared" si="5"/>
        <v>0</v>
      </c>
      <c r="D21" s="733"/>
      <c r="E21" s="733"/>
      <c r="F21" s="733"/>
      <c r="G21" s="733"/>
      <c r="H21" s="733"/>
      <c r="I21" s="733"/>
      <c r="J21" s="733"/>
      <c r="K21" s="733"/>
      <c r="L21" s="729">
        <f t="shared" si="6"/>
        <v>0</v>
      </c>
      <c r="M21" s="734" t="str">
        <f t="shared" si="7"/>
        <v/>
      </c>
      <c r="P21" s="53">
        <f t="shared" ref="P21:P24" si="8">SUM(J21:K21)</f>
        <v>0</v>
      </c>
    </row>
    <row r="22" spans="1:16" ht="12.9" customHeight="1" x14ac:dyDescent="0.3">
      <c r="A22" s="753" t="s">
        <v>433</v>
      </c>
      <c r="B22" s="732">
        <f t="shared" si="5"/>
        <v>0</v>
      </c>
      <c r="C22" s="733">
        <f t="shared" si="5"/>
        <v>0</v>
      </c>
      <c r="D22" s="733"/>
      <c r="E22" s="733"/>
      <c r="F22" s="733"/>
      <c r="G22" s="733"/>
      <c r="H22" s="733"/>
      <c r="I22" s="733"/>
      <c r="J22" s="733"/>
      <c r="K22" s="733"/>
      <c r="L22" s="729">
        <f t="shared" si="6"/>
        <v>0</v>
      </c>
      <c r="M22" s="734" t="str">
        <f t="shared" si="7"/>
        <v/>
      </c>
      <c r="P22" s="53">
        <f t="shared" si="8"/>
        <v>0</v>
      </c>
    </row>
    <row r="23" spans="1:16" ht="12.9" customHeight="1" x14ac:dyDescent="0.3">
      <c r="A23" s="753" t="s">
        <v>434</v>
      </c>
      <c r="B23" s="732">
        <f t="shared" si="5"/>
        <v>0</v>
      </c>
      <c r="C23" s="733">
        <f t="shared" si="5"/>
        <v>0</v>
      </c>
      <c r="D23" s="733"/>
      <c r="E23" s="733"/>
      <c r="F23" s="733"/>
      <c r="G23" s="733"/>
      <c r="H23" s="733"/>
      <c r="I23" s="733"/>
      <c r="J23" s="733"/>
      <c r="K23" s="733"/>
      <c r="L23" s="729">
        <f t="shared" si="6"/>
        <v>0</v>
      </c>
      <c r="M23" s="734" t="str">
        <f t="shared" si="7"/>
        <v/>
      </c>
      <c r="P23" s="53">
        <f t="shared" si="8"/>
        <v>0</v>
      </c>
    </row>
    <row r="24" spans="1:16" ht="12.9" customHeight="1" x14ac:dyDescent="0.3">
      <c r="A24" s="754"/>
      <c r="B24" s="732">
        <f t="shared" si="5"/>
        <v>0</v>
      </c>
      <c r="C24" s="733">
        <f t="shared" si="5"/>
        <v>0</v>
      </c>
      <c r="D24" s="733"/>
      <c r="E24" s="733"/>
      <c r="F24" s="733"/>
      <c r="G24" s="733"/>
      <c r="H24" s="733"/>
      <c r="I24" s="733"/>
      <c r="J24" s="733"/>
      <c r="K24" s="733"/>
      <c r="L24" s="729">
        <f t="shared" si="6"/>
        <v>0</v>
      </c>
      <c r="M24" s="734" t="str">
        <f t="shared" si="7"/>
        <v/>
      </c>
      <c r="P24" s="53">
        <f t="shared" si="8"/>
        <v>0</v>
      </c>
    </row>
    <row r="25" spans="1:16" ht="12.9" customHeight="1" thickBot="1" x14ac:dyDescent="0.35">
      <c r="A25" s="755"/>
      <c r="B25" s="738">
        <f t="shared" si="5"/>
        <v>0</v>
      </c>
      <c r="C25" s="739">
        <f t="shared" si="5"/>
        <v>0</v>
      </c>
      <c r="D25" s="739"/>
      <c r="E25" s="739"/>
      <c r="F25" s="739"/>
      <c r="G25" s="739"/>
      <c r="H25" s="739"/>
      <c r="I25" s="739"/>
      <c r="J25" s="739"/>
      <c r="K25" s="739"/>
      <c r="L25" s="756">
        <f t="shared" si="6"/>
        <v>0</v>
      </c>
      <c r="M25" s="741" t="str">
        <f t="shared" si="7"/>
        <v/>
      </c>
    </row>
    <row r="26" spans="1:16" ht="14.1" customHeight="1" thickBot="1" x14ac:dyDescent="0.35">
      <c r="A26" s="757" t="s">
        <v>341</v>
      </c>
      <c r="B26" s="743">
        <f t="shared" ref="B26:K26" si="9">SUM(B20:B25)</f>
        <v>0</v>
      </c>
      <c r="C26" s="743">
        <f t="shared" si="9"/>
        <v>0</v>
      </c>
      <c r="D26" s="743">
        <f t="shared" si="9"/>
        <v>0</v>
      </c>
      <c r="E26" s="743">
        <f t="shared" si="9"/>
        <v>0</v>
      </c>
      <c r="F26" s="743">
        <f t="shared" si="9"/>
        <v>0</v>
      </c>
      <c r="G26" s="743">
        <f t="shared" si="9"/>
        <v>0</v>
      </c>
      <c r="H26" s="743">
        <f t="shared" si="9"/>
        <v>0</v>
      </c>
      <c r="I26" s="743">
        <f t="shared" si="9"/>
        <v>0</v>
      </c>
      <c r="J26" s="743">
        <f t="shared" si="9"/>
        <v>0</v>
      </c>
      <c r="K26" s="743">
        <f t="shared" si="9"/>
        <v>0</v>
      </c>
      <c r="L26" s="743">
        <f t="shared" si="6"/>
        <v>0</v>
      </c>
      <c r="M26" s="758" t="str">
        <f t="shared" si="7"/>
        <v/>
      </c>
    </row>
    <row r="27" spans="1:16" ht="11.1" customHeight="1" x14ac:dyDescent="0.3">
      <c r="A27" s="846" t="s">
        <v>837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</row>
    <row r="28" spans="1:16" ht="6" customHeight="1" x14ac:dyDescent="0.3">
      <c r="A28" s="759"/>
      <c r="B28" s="759"/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</row>
    <row r="29" spans="1:16" ht="15" customHeight="1" x14ac:dyDescent="0.3">
      <c r="A29" s="853" t="s">
        <v>847</v>
      </c>
      <c r="B29" s="853"/>
      <c r="C29" s="853"/>
      <c r="D29" s="853"/>
      <c r="E29" s="853"/>
      <c r="F29" s="853"/>
      <c r="G29" s="853"/>
      <c r="H29" s="853"/>
      <c r="I29" s="853"/>
      <c r="J29" s="853"/>
      <c r="K29" s="853"/>
      <c r="L29" s="853"/>
      <c r="M29" s="853"/>
    </row>
    <row r="30" spans="1:16" ht="12" customHeight="1" thickBot="1" x14ac:dyDescent="0.35">
      <c r="A30" s="760"/>
      <c r="B30" s="760"/>
      <c r="C30" s="760"/>
      <c r="D30" s="760"/>
      <c r="E30" s="760"/>
      <c r="F30" s="760"/>
      <c r="G30" s="760"/>
      <c r="H30" s="760"/>
      <c r="I30" s="760"/>
      <c r="J30" s="760"/>
      <c r="K30" s="760"/>
      <c r="L30" s="854" t="str">
        <f>L4</f>
        <v>Forintban!</v>
      </c>
      <c r="M30" s="854"/>
    </row>
    <row r="31" spans="1:16" ht="13.8" thickBot="1" x14ac:dyDescent="0.35">
      <c r="A31" s="855" t="s">
        <v>838</v>
      </c>
      <c r="B31" s="856"/>
      <c r="C31" s="856"/>
      <c r="D31" s="856"/>
      <c r="E31" s="856"/>
      <c r="F31" s="856"/>
      <c r="G31" s="856"/>
      <c r="H31" s="856"/>
      <c r="I31" s="856"/>
      <c r="J31" s="856"/>
      <c r="K31" s="135" t="s">
        <v>830</v>
      </c>
      <c r="L31" s="135" t="s">
        <v>831</v>
      </c>
      <c r="M31" s="135" t="s">
        <v>465</v>
      </c>
    </row>
    <row r="32" spans="1:16" x14ac:dyDescent="0.3">
      <c r="A32" s="857"/>
      <c r="B32" s="858"/>
      <c r="C32" s="858"/>
      <c r="D32" s="858"/>
      <c r="E32" s="858"/>
      <c r="F32" s="858"/>
      <c r="G32" s="858"/>
      <c r="H32" s="858"/>
      <c r="I32" s="858"/>
      <c r="J32" s="858"/>
      <c r="K32" s="722"/>
      <c r="L32" s="761"/>
      <c r="M32" s="761"/>
    </row>
    <row r="33" spans="1:13" ht="13.8" thickBot="1" x14ac:dyDescent="0.35">
      <c r="A33" s="839"/>
      <c r="B33" s="840"/>
      <c r="C33" s="840"/>
      <c r="D33" s="840"/>
      <c r="E33" s="840"/>
      <c r="F33" s="840"/>
      <c r="G33" s="840"/>
      <c r="H33" s="840"/>
      <c r="I33" s="840"/>
      <c r="J33" s="840"/>
      <c r="K33" s="762"/>
      <c r="L33" s="739"/>
      <c r="M33" s="739"/>
    </row>
    <row r="34" spans="1:13" ht="13.8" thickBot="1" x14ac:dyDescent="0.35">
      <c r="A34" s="841" t="s">
        <v>336</v>
      </c>
      <c r="B34" s="842"/>
      <c r="C34" s="842"/>
      <c r="D34" s="842"/>
      <c r="E34" s="842"/>
      <c r="F34" s="842"/>
      <c r="G34" s="842"/>
      <c r="H34" s="842"/>
      <c r="I34" s="842"/>
      <c r="J34" s="842"/>
      <c r="K34" s="763">
        <f>SUM(K32:K33)</f>
        <v>0</v>
      </c>
      <c r="L34" s="763">
        <f>SUM(L32:L33)</f>
        <v>0</v>
      </c>
      <c r="M34" s="763">
        <f>SUM(M32:M33)</f>
        <v>0</v>
      </c>
    </row>
  </sheetData>
  <mergeCells count="22">
    <mergeCell ref="A32:J32"/>
    <mergeCell ref="A1:M1"/>
    <mergeCell ref="A2:M2"/>
    <mergeCell ref="A3:C3"/>
    <mergeCell ref="D3:M3"/>
    <mergeCell ref="L4:M4"/>
    <mergeCell ref="A33:J33"/>
    <mergeCell ref="A34:J34"/>
    <mergeCell ref="D6:I6"/>
    <mergeCell ref="B8:C8"/>
    <mergeCell ref="D8:E8"/>
    <mergeCell ref="F8:G8"/>
    <mergeCell ref="H8:I8"/>
    <mergeCell ref="A27:M27"/>
    <mergeCell ref="A5:A8"/>
    <mergeCell ref="B5:I5"/>
    <mergeCell ref="J5:M7"/>
    <mergeCell ref="B6:B7"/>
    <mergeCell ref="C6:C7"/>
    <mergeCell ref="A29:M29"/>
    <mergeCell ref="L30:M30"/>
    <mergeCell ref="A31:J31"/>
  </mergeCells>
  <printOptions horizontalCentered="1"/>
  <pageMargins left="0.59055118110236227" right="0.59055118110236227" top="0.98425196850393704" bottom="0.98425196850393704" header="0.59055118110236227" footer="0.59055118110236227"/>
  <pageSetup paperSize="9" scale="90" fitToWidth="2" fitToHeight="2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V72"/>
  <sheetViews>
    <sheetView zoomScale="130" zoomScaleNormal="130" workbookViewId="0">
      <selection activeCell="V3" sqref="V1:AQ1048576"/>
    </sheetView>
  </sheetViews>
  <sheetFormatPr defaultRowHeight="13.2" x14ac:dyDescent="0.3"/>
  <cols>
    <col min="1" max="1" width="8.44140625" style="48" customWidth="1"/>
    <col min="2" max="2" width="67.88671875" style="9" customWidth="1"/>
    <col min="3" max="4" width="14.33203125" style="9" customWidth="1"/>
    <col min="5" max="6" width="13.5546875" style="9" bestFit="1" customWidth="1"/>
    <col min="7" max="8" width="13.33203125" style="9" hidden="1" customWidth="1"/>
    <col min="9" max="10" width="14.33203125" style="9" customWidth="1"/>
    <col min="11" max="12" width="13.5546875" style="9" bestFit="1" customWidth="1"/>
    <col min="13" max="14" width="13.33203125" style="9" hidden="1" customWidth="1"/>
    <col min="15" max="15" width="13.33203125" style="9" bestFit="1" customWidth="1"/>
    <col min="16" max="16" width="13.33203125" style="9" customWidth="1"/>
    <col min="17" max="18" width="13.33203125" style="9" bestFit="1" customWidth="1"/>
    <col min="19" max="20" width="13.33203125" style="9" hidden="1" customWidth="1"/>
    <col min="21" max="22" width="9.109375" style="9"/>
    <col min="23" max="23" width="18.33203125" style="9" bestFit="1" customWidth="1"/>
    <col min="24" max="24" width="16.44140625" style="9" bestFit="1" customWidth="1"/>
    <col min="25" max="25" width="15" style="9" bestFit="1" customWidth="1"/>
    <col min="26" max="26" width="16.109375" style="9" bestFit="1" customWidth="1"/>
    <col min="27" max="27" width="10" style="9" bestFit="1" customWidth="1"/>
    <col min="28" max="28" width="16" style="9" bestFit="1" customWidth="1"/>
    <col min="29" max="35" width="15" style="9" customWidth="1"/>
    <col min="36" max="37" width="9.109375" style="9" customWidth="1"/>
    <col min="38" max="38" width="13" style="9" bestFit="1" customWidth="1"/>
    <col min="39" max="39" width="11.44140625" style="9" bestFit="1" customWidth="1"/>
    <col min="40" max="40" width="13" style="9" bestFit="1" customWidth="1"/>
    <col min="41" max="41" width="5.5546875" style="9" bestFit="1" customWidth="1"/>
    <col min="42" max="42" width="13" style="9" bestFit="1" customWidth="1"/>
    <col min="43" max="43" width="11.88671875" style="9" bestFit="1" customWidth="1"/>
    <col min="44" max="282" width="9.109375" style="9"/>
    <col min="283" max="283" width="11.88671875" style="9" customWidth="1"/>
    <col min="284" max="284" width="67.88671875" style="9" customWidth="1"/>
    <col min="285" max="285" width="21.44140625" style="9" customWidth="1"/>
    <col min="286" max="538" width="9.109375" style="9"/>
    <col min="539" max="539" width="11.88671875" style="9" customWidth="1"/>
    <col min="540" max="540" width="67.88671875" style="9" customWidth="1"/>
    <col min="541" max="541" width="21.44140625" style="9" customWidth="1"/>
    <col min="542" max="794" width="9.109375" style="9"/>
    <col min="795" max="795" width="11.88671875" style="9" customWidth="1"/>
    <col min="796" max="796" width="67.88671875" style="9" customWidth="1"/>
    <col min="797" max="797" width="21.44140625" style="9" customWidth="1"/>
    <col min="798" max="1050" width="9.109375" style="9"/>
    <col min="1051" max="1051" width="11.88671875" style="9" customWidth="1"/>
    <col min="1052" max="1052" width="67.88671875" style="9" customWidth="1"/>
    <col min="1053" max="1053" width="21.44140625" style="9" customWidth="1"/>
    <col min="1054" max="1306" width="9.109375" style="9"/>
    <col min="1307" max="1307" width="11.88671875" style="9" customWidth="1"/>
    <col min="1308" max="1308" width="67.88671875" style="9" customWidth="1"/>
    <col min="1309" max="1309" width="21.44140625" style="9" customWidth="1"/>
    <col min="1310" max="1562" width="9.109375" style="9"/>
    <col min="1563" max="1563" width="11.88671875" style="9" customWidth="1"/>
    <col min="1564" max="1564" width="67.88671875" style="9" customWidth="1"/>
    <col min="1565" max="1565" width="21.44140625" style="9" customWidth="1"/>
    <col min="1566" max="1818" width="9.109375" style="9"/>
    <col min="1819" max="1819" width="11.88671875" style="9" customWidth="1"/>
    <col min="1820" max="1820" width="67.88671875" style="9" customWidth="1"/>
    <col min="1821" max="1821" width="21.44140625" style="9" customWidth="1"/>
    <col min="1822" max="2074" width="9.109375" style="9"/>
    <col min="2075" max="2075" width="11.88671875" style="9" customWidth="1"/>
    <col min="2076" max="2076" width="67.88671875" style="9" customWidth="1"/>
    <col min="2077" max="2077" width="21.44140625" style="9" customWidth="1"/>
    <col min="2078" max="2330" width="9.109375" style="9"/>
    <col min="2331" max="2331" width="11.88671875" style="9" customWidth="1"/>
    <col min="2332" max="2332" width="67.88671875" style="9" customWidth="1"/>
    <col min="2333" max="2333" width="21.44140625" style="9" customWidth="1"/>
    <col min="2334" max="2586" width="9.109375" style="9"/>
    <col min="2587" max="2587" width="11.88671875" style="9" customWidth="1"/>
    <col min="2588" max="2588" width="67.88671875" style="9" customWidth="1"/>
    <col min="2589" max="2589" width="21.44140625" style="9" customWidth="1"/>
    <col min="2590" max="2842" width="9.109375" style="9"/>
    <col min="2843" max="2843" width="11.88671875" style="9" customWidth="1"/>
    <col min="2844" max="2844" width="67.88671875" style="9" customWidth="1"/>
    <col min="2845" max="2845" width="21.44140625" style="9" customWidth="1"/>
    <col min="2846" max="3098" width="9.109375" style="9"/>
    <col min="3099" max="3099" width="11.88671875" style="9" customWidth="1"/>
    <col min="3100" max="3100" width="67.88671875" style="9" customWidth="1"/>
    <col min="3101" max="3101" width="21.44140625" style="9" customWidth="1"/>
    <col min="3102" max="3354" width="9.109375" style="9"/>
    <col min="3355" max="3355" width="11.88671875" style="9" customWidth="1"/>
    <col min="3356" max="3356" width="67.88671875" style="9" customWidth="1"/>
    <col min="3357" max="3357" width="21.44140625" style="9" customWidth="1"/>
    <col min="3358" max="3610" width="9.109375" style="9"/>
    <col min="3611" max="3611" width="11.88671875" style="9" customWidth="1"/>
    <col min="3612" max="3612" width="67.88671875" style="9" customWidth="1"/>
    <col min="3613" max="3613" width="21.44140625" style="9" customWidth="1"/>
    <col min="3614" max="3866" width="9.109375" style="9"/>
    <col min="3867" max="3867" width="11.88671875" style="9" customWidth="1"/>
    <col min="3868" max="3868" width="67.88671875" style="9" customWidth="1"/>
    <col min="3869" max="3869" width="21.44140625" style="9" customWidth="1"/>
    <col min="3870" max="4122" width="9.109375" style="9"/>
    <col min="4123" max="4123" width="11.88671875" style="9" customWidth="1"/>
    <col min="4124" max="4124" width="67.88671875" style="9" customWidth="1"/>
    <col min="4125" max="4125" width="21.44140625" style="9" customWidth="1"/>
    <col min="4126" max="4378" width="9.109375" style="9"/>
    <col min="4379" max="4379" width="11.88671875" style="9" customWidth="1"/>
    <col min="4380" max="4380" width="67.88671875" style="9" customWidth="1"/>
    <col min="4381" max="4381" width="21.44140625" style="9" customWidth="1"/>
    <col min="4382" max="4634" width="9.109375" style="9"/>
    <col min="4635" max="4635" width="11.88671875" style="9" customWidth="1"/>
    <col min="4636" max="4636" width="67.88671875" style="9" customWidth="1"/>
    <col min="4637" max="4637" width="21.44140625" style="9" customWidth="1"/>
    <col min="4638" max="4890" width="9.109375" style="9"/>
    <col min="4891" max="4891" width="11.88671875" style="9" customWidth="1"/>
    <col min="4892" max="4892" width="67.88671875" style="9" customWidth="1"/>
    <col min="4893" max="4893" width="21.44140625" style="9" customWidth="1"/>
    <col min="4894" max="5146" width="9.109375" style="9"/>
    <col min="5147" max="5147" width="11.88671875" style="9" customWidth="1"/>
    <col min="5148" max="5148" width="67.88671875" style="9" customWidth="1"/>
    <col min="5149" max="5149" width="21.44140625" style="9" customWidth="1"/>
    <col min="5150" max="5402" width="9.109375" style="9"/>
    <col min="5403" max="5403" width="11.88671875" style="9" customWidth="1"/>
    <col min="5404" max="5404" width="67.88671875" style="9" customWidth="1"/>
    <col min="5405" max="5405" width="21.44140625" style="9" customWidth="1"/>
    <col min="5406" max="5658" width="9.109375" style="9"/>
    <col min="5659" max="5659" width="11.88671875" style="9" customWidth="1"/>
    <col min="5660" max="5660" width="67.88671875" style="9" customWidth="1"/>
    <col min="5661" max="5661" width="21.44140625" style="9" customWidth="1"/>
    <col min="5662" max="5914" width="9.109375" style="9"/>
    <col min="5915" max="5915" width="11.88671875" style="9" customWidth="1"/>
    <col min="5916" max="5916" width="67.88671875" style="9" customWidth="1"/>
    <col min="5917" max="5917" width="21.44140625" style="9" customWidth="1"/>
    <col min="5918" max="6170" width="9.109375" style="9"/>
    <col min="6171" max="6171" width="11.88671875" style="9" customWidth="1"/>
    <col min="6172" max="6172" width="67.88671875" style="9" customWidth="1"/>
    <col min="6173" max="6173" width="21.44140625" style="9" customWidth="1"/>
    <col min="6174" max="6426" width="9.109375" style="9"/>
    <col min="6427" max="6427" width="11.88671875" style="9" customWidth="1"/>
    <col min="6428" max="6428" width="67.88671875" style="9" customWidth="1"/>
    <col min="6429" max="6429" width="21.44140625" style="9" customWidth="1"/>
    <col min="6430" max="6682" width="9.109375" style="9"/>
    <col min="6683" max="6683" width="11.88671875" style="9" customWidth="1"/>
    <col min="6684" max="6684" width="67.88671875" style="9" customWidth="1"/>
    <col min="6685" max="6685" width="21.44140625" style="9" customWidth="1"/>
    <col min="6686" max="6938" width="9.109375" style="9"/>
    <col min="6939" max="6939" width="11.88671875" style="9" customWidth="1"/>
    <col min="6940" max="6940" width="67.88671875" style="9" customWidth="1"/>
    <col min="6941" max="6941" width="21.44140625" style="9" customWidth="1"/>
    <col min="6942" max="7194" width="9.109375" style="9"/>
    <col min="7195" max="7195" width="11.88671875" style="9" customWidth="1"/>
    <col min="7196" max="7196" width="67.88671875" style="9" customWidth="1"/>
    <col min="7197" max="7197" width="21.44140625" style="9" customWidth="1"/>
    <col min="7198" max="7450" width="9.109375" style="9"/>
    <col min="7451" max="7451" width="11.88671875" style="9" customWidth="1"/>
    <col min="7452" max="7452" width="67.88671875" style="9" customWidth="1"/>
    <col min="7453" max="7453" width="21.44140625" style="9" customWidth="1"/>
    <col min="7454" max="7706" width="9.109375" style="9"/>
    <col min="7707" max="7707" width="11.88671875" style="9" customWidth="1"/>
    <col min="7708" max="7708" width="67.88671875" style="9" customWidth="1"/>
    <col min="7709" max="7709" width="21.44140625" style="9" customWidth="1"/>
    <col min="7710" max="7962" width="9.109375" style="9"/>
    <col min="7963" max="7963" width="11.88671875" style="9" customWidth="1"/>
    <col min="7964" max="7964" width="67.88671875" style="9" customWidth="1"/>
    <col min="7965" max="7965" width="21.44140625" style="9" customWidth="1"/>
    <col min="7966" max="8218" width="9.109375" style="9"/>
    <col min="8219" max="8219" width="11.88671875" style="9" customWidth="1"/>
    <col min="8220" max="8220" width="67.88671875" style="9" customWidth="1"/>
    <col min="8221" max="8221" width="21.44140625" style="9" customWidth="1"/>
    <col min="8222" max="8474" width="9.109375" style="9"/>
    <col min="8475" max="8475" width="11.88671875" style="9" customWidth="1"/>
    <col min="8476" max="8476" width="67.88671875" style="9" customWidth="1"/>
    <col min="8477" max="8477" width="21.44140625" style="9" customWidth="1"/>
    <col min="8478" max="8730" width="9.109375" style="9"/>
    <col min="8731" max="8731" width="11.88671875" style="9" customWidth="1"/>
    <col min="8732" max="8732" width="67.88671875" style="9" customWidth="1"/>
    <col min="8733" max="8733" width="21.44140625" style="9" customWidth="1"/>
    <col min="8734" max="8986" width="9.109375" style="9"/>
    <col min="8987" max="8987" width="11.88671875" style="9" customWidth="1"/>
    <col min="8988" max="8988" width="67.88671875" style="9" customWidth="1"/>
    <col min="8989" max="8989" width="21.44140625" style="9" customWidth="1"/>
    <col min="8990" max="9242" width="9.109375" style="9"/>
    <col min="9243" max="9243" width="11.88671875" style="9" customWidth="1"/>
    <col min="9244" max="9244" width="67.88671875" style="9" customWidth="1"/>
    <col min="9245" max="9245" width="21.44140625" style="9" customWidth="1"/>
    <col min="9246" max="9498" width="9.109375" style="9"/>
    <col min="9499" max="9499" width="11.88671875" style="9" customWidth="1"/>
    <col min="9500" max="9500" width="67.88671875" style="9" customWidth="1"/>
    <col min="9501" max="9501" width="21.44140625" style="9" customWidth="1"/>
    <col min="9502" max="9754" width="9.109375" style="9"/>
    <col min="9755" max="9755" width="11.88671875" style="9" customWidth="1"/>
    <col min="9756" max="9756" width="67.88671875" style="9" customWidth="1"/>
    <col min="9757" max="9757" width="21.44140625" style="9" customWidth="1"/>
    <col min="9758" max="10010" width="9.109375" style="9"/>
    <col min="10011" max="10011" width="11.88671875" style="9" customWidth="1"/>
    <col min="10012" max="10012" width="67.88671875" style="9" customWidth="1"/>
    <col min="10013" max="10013" width="21.44140625" style="9" customWidth="1"/>
    <col min="10014" max="10266" width="9.109375" style="9"/>
    <col min="10267" max="10267" width="11.88671875" style="9" customWidth="1"/>
    <col min="10268" max="10268" width="67.88671875" style="9" customWidth="1"/>
    <col min="10269" max="10269" width="21.44140625" style="9" customWidth="1"/>
    <col min="10270" max="10522" width="9.109375" style="9"/>
    <col min="10523" max="10523" width="11.88671875" style="9" customWidth="1"/>
    <col min="10524" max="10524" width="67.88671875" style="9" customWidth="1"/>
    <col min="10525" max="10525" width="21.44140625" style="9" customWidth="1"/>
    <col min="10526" max="10778" width="9.109375" style="9"/>
    <col min="10779" max="10779" width="11.88671875" style="9" customWidth="1"/>
    <col min="10780" max="10780" width="67.88671875" style="9" customWidth="1"/>
    <col min="10781" max="10781" width="21.44140625" style="9" customWidth="1"/>
    <col min="10782" max="11034" width="9.109375" style="9"/>
    <col min="11035" max="11035" width="11.88671875" style="9" customWidth="1"/>
    <col min="11036" max="11036" width="67.88671875" style="9" customWidth="1"/>
    <col min="11037" max="11037" width="21.44140625" style="9" customWidth="1"/>
    <col min="11038" max="11290" width="9.109375" style="9"/>
    <col min="11291" max="11291" width="11.88671875" style="9" customWidth="1"/>
    <col min="11292" max="11292" width="67.88671875" style="9" customWidth="1"/>
    <col min="11293" max="11293" width="21.44140625" style="9" customWidth="1"/>
    <col min="11294" max="11546" width="9.109375" style="9"/>
    <col min="11547" max="11547" width="11.88671875" style="9" customWidth="1"/>
    <col min="11548" max="11548" width="67.88671875" style="9" customWidth="1"/>
    <col min="11549" max="11549" width="21.44140625" style="9" customWidth="1"/>
    <col min="11550" max="11802" width="9.109375" style="9"/>
    <col min="11803" max="11803" width="11.88671875" style="9" customWidth="1"/>
    <col min="11804" max="11804" width="67.88671875" style="9" customWidth="1"/>
    <col min="11805" max="11805" width="21.44140625" style="9" customWidth="1"/>
    <col min="11806" max="12058" width="9.109375" style="9"/>
    <col min="12059" max="12059" width="11.88671875" style="9" customWidth="1"/>
    <col min="12060" max="12060" width="67.88671875" style="9" customWidth="1"/>
    <col min="12061" max="12061" width="21.44140625" style="9" customWidth="1"/>
    <col min="12062" max="12314" width="9.109375" style="9"/>
    <col min="12315" max="12315" width="11.88671875" style="9" customWidth="1"/>
    <col min="12316" max="12316" width="67.88671875" style="9" customWidth="1"/>
    <col min="12317" max="12317" width="21.44140625" style="9" customWidth="1"/>
    <col min="12318" max="12570" width="9.109375" style="9"/>
    <col min="12571" max="12571" width="11.88671875" style="9" customWidth="1"/>
    <col min="12572" max="12572" width="67.88671875" style="9" customWidth="1"/>
    <col min="12573" max="12573" width="21.44140625" style="9" customWidth="1"/>
    <col min="12574" max="12826" width="9.109375" style="9"/>
    <col min="12827" max="12827" width="11.88671875" style="9" customWidth="1"/>
    <col min="12828" max="12828" width="67.88671875" style="9" customWidth="1"/>
    <col min="12829" max="12829" width="21.44140625" style="9" customWidth="1"/>
    <col min="12830" max="13082" width="9.109375" style="9"/>
    <col min="13083" max="13083" width="11.88671875" style="9" customWidth="1"/>
    <col min="13084" max="13084" width="67.88671875" style="9" customWidth="1"/>
    <col min="13085" max="13085" width="21.44140625" style="9" customWidth="1"/>
    <col min="13086" max="13338" width="9.109375" style="9"/>
    <col min="13339" max="13339" width="11.88671875" style="9" customWidth="1"/>
    <col min="13340" max="13340" width="67.88671875" style="9" customWidth="1"/>
    <col min="13341" max="13341" width="21.44140625" style="9" customWidth="1"/>
    <col min="13342" max="13594" width="9.109375" style="9"/>
    <col min="13595" max="13595" width="11.88671875" style="9" customWidth="1"/>
    <col min="13596" max="13596" width="67.88671875" style="9" customWidth="1"/>
    <col min="13597" max="13597" width="21.44140625" style="9" customWidth="1"/>
    <col min="13598" max="13850" width="9.109375" style="9"/>
    <col min="13851" max="13851" width="11.88671875" style="9" customWidth="1"/>
    <col min="13852" max="13852" width="67.88671875" style="9" customWidth="1"/>
    <col min="13853" max="13853" width="21.44140625" style="9" customWidth="1"/>
    <col min="13854" max="14106" width="9.109375" style="9"/>
    <col min="14107" max="14107" width="11.88671875" style="9" customWidth="1"/>
    <col min="14108" max="14108" width="67.88671875" style="9" customWidth="1"/>
    <col min="14109" max="14109" width="21.44140625" style="9" customWidth="1"/>
    <col min="14110" max="14362" width="9.109375" style="9"/>
    <col min="14363" max="14363" width="11.88671875" style="9" customWidth="1"/>
    <col min="14364" max="14364" width="67.88671875" style="9" customWidth="1"/>
    <col min="14365" max="14365" width="21.44140625" style="9" customWidth="1"/>
    <col min="14366" max="14618" width="9.109375" style="9"/>
    <col min="14619" max="14619" width="11.88671875" style="9" customWidth="1"/>
    <col min="14620" max="14620" width="67.88671875" style="9" customWidth="1"/>
    <col min="14621" max="14621" width="21.44140625" style="9" customWidth="1"/>
    <col min="14622" max="14874" width="9.109375" style="9"/>
    <col min="14875" max="14875" width="11.88671875" style="9" customWidth="1"/>
    <col min="14876" max="14876" width="67.88671875" style="9" customWidth="1"/>
    <col min="14877" max="14877" width="21.44140625" style="9" customWidth="1"/>
    <col min="14878" max="15130" width="9.109375" style="9"/>
    <col min="15131" max="15131" width="11.88671875" style="9" customWidth="1"/>
    <col min="15132" max="15132" width="67.88671875" style="9" customWidth="1"/>
    <col min="15133" max="15133" width="21.44140625" style="9" customWidth="1"/>
    <col min="15134" max="15386" width="9.109375" style="9"/>
    <col min="15387" max="15387" width="11.88671875" style="9" customWidth="1"/>
    <col min="15388" max="15388" width="67.88671875" style="9" customWidth="1"/>
    <col min="15389" max="15389" width="21.44140625" style="9" customWidth="1"/>
    <col min="15390" max="15642" width="9.109375" style="9"/>
    <col min="15643" max="15643" width="11.88671875" style="9" customWidth="1"/>
    <col min="15644" max="15644" width="67.88671875" style="9" customWidth="1"/>
    <col min="15645" max="15645" width="21.44140625" style="9" customWidth="1"/>
    <col min="15646" max="15898" width="9.109375" style="9"/>
    <col min="15899" max="15899" width="11.88671875" style="9" customWidth="1"/>
    <col min="15900" max="15900" width="67.88671875" style="9" customWidth="1"/>
    <col min="15901" max="15901" width="21.44140625" style="9" customWidth="1"/>
    <col min="15902" max="16154" width="9.109375" style="9"/>
    <col min="16155" max="16155" width="11.88671875" style="9" customWidth="1"/>
    <col min="16156" max="16156" width="67.88671875" style="9" customWidth="1"/>
    <col min="16157" max="16157" width="21.44140625" style="9" customWidth="1"/>
    <col min="16158" max="16384" width="9.109375" style="9"/>
  </cols>
  <sheetData>
    <row r="1" spans="1:43" s="4" customFormat="1" ht="21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43" s="6" customFormat="1" ht="15.9" customHeight="1" thickBo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43" ht="15.75" customHeight="1" thickBot="1" x14ac:dyDescent="0.35">
      <c r="A3" s="7" t="s">
        <v>0</v>
      </c>
      <c r="B3" s="8" t="s">
        <v>1</v>
      </c>
      <c r="C3" s="865" t="s">
        <v>2</v>
      </c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</row>
    <row r="4" spans="1:43" s="12" customFormat="1" ht="46.2" thickBot="1" x14ac:dyDescent="0.35">
      <c r="A4" s="10">
        <v>1</v>
      </c>
      <c r="B4" s="11">
        <v>2</v>
      </c>
      <c r="C4" s="68" t="s">
        <v>349</v>
      </c>
      <c r="D4" s="68" t="s">
        <v>467</v>
      </c>
      <c r="E4" s="68" t="s">
        <v>343</v>
      </c>
      <c r="F4" s="68" t="s">
        <v>344</v>
      </c>
      <c r="G4" s="68" t="s">
        <v>345</v>
      </c>
      <c r="H4" s="68" t="s">
        <v>344</v>
      </c>
      <c r="I4" s="68" t="s">
        <v>350</v>
      </c>
      <c r="J4" s="68" t="s">
        <v>467</v>
      </c>
      <c r="K4" s="68" t="s">
        <v>343</v>
      </c>
      <c r="L4" s="68" t="s">
        <v>344</v>
      </c>
      <c r="M4" s="68" t="s">
        <v>345</v>
      </c>
      <c r="N4" s="68" t="s">
        <v>344</v>
      </c>
      <c r="O4" s="68" t="s">
        <v>351</v>
      </c>
      <c r="P4" s="68" t="s">
        <v>467</v>
      </c>
      <c r="Q4" s="68" t="s">
        <v>343</v>
      </c>
      <c r="R4" s="68" t="s">
        <v>344</v>
      </c>
      <c r="S4" s="68" t="s">
        <v>345</v>
      </c>
      <c r="T4" s="68" t="s">
        <v>344</v>
      </c>
    </row>
    <row r="5" spans="1:43" s="12" customFormat="1" ht="15.9" customHeight="1" thickBot="1" x14ac:dyDescent="0.35">
      <c r="A5" s="13"/>
      <c r="B5" s="14" t="s">
        <v>3</v>
      </c>
      <c r="C5" s="867" t="s">
        <v>70</v>
      </c>
      <c r="D5" s="868"/>
      <c r="E5" s="868"/>
      <c r="F5" s="868"/>
      <c r="G5" s="868"/>
      <c r="H5" s="868"/>
      <c r="I5" s="868"/>
      <c r="J5" s="868"/>
      <c r="K5" s="868"/>
      <c r="L5" s="868"/>
      <c r="M5" s="868"/>
      <c r="N5" s="868"/>
      <c r="O5" s="868"/>
      <c r="P5" s="399"/>
      <c r="Q5" s="399"/>
      <c r="R5" s="399"/>
      <c r="S5" s="399"/>
      <c r="T5" s="399"/>
    </row>
    <row r="6" spans="1:43" s="17" customFormat="1" ht="12" customHeight="1" thickBot="1" x14ac:dyDescent="0.35">
      <c r="A6" s="10" t="s">
        <v>4</v>
      </c>
      <c r="B6" s="15" t="s">
        <v>68</v>
      </c>
      <c r="C6" s="16">
        <v>23900000</v>
      </c>
      <c r="D6" s="16">
        <v>20008709</v>
      </c>
      <c r="E6" s="16"/>
      <c r="F6" s="16">
        <v>20008709</v>
      </c>
      <c r="G6" s="16"/>
      <c r="H6" s="16">
        <f>SUM(F6:G6)</f>
        <v>20008709</v>
      </c>
      <c r="I6" s="16">
        <v>11960000</v>
      </c>
      <c r="J6" s="16">
        <v>11960000</v>
      </c>
      <c r="K6" s="16"/>
      <c r="L6" s="16">
        <v>11960000</v>
      </c>
      <c r="M6" s="16"/>
      <c r="N6" s="16">
        <f>SUM(L6:M6)</f>
        <v>11960000</v>
      </c>
      <c r="O6" s="16"/>
      <c r="P6" s="16"/>
      <c r="Q6" s="16"/>
      <c r="R6" s="16"/>
      <c r="S6" s="16"/>
      <c r="T6" s="16">
        <f>SUM(R6:S6)</f>
        <v>0</v>
      </c>
      <c r="W6" s="320">
        <f>C6+'4. sz. mell'!C5</f>
        <v>43518000</v>
      </c>
      <c r="X6" s="320">
        <f>I6+'4. sz. mell'!I5</f>
        <v>36397000</v>
      </c>
      <c r="Y6" s="320">
        <f>O6+'4. sz. mell'!O5</f>
        <v>0</v>
      </c>
      <c r="Z6" s="320" t="e">
        <f>#REF!+'4. sz. mell'!#REF!</f>
        <v>#REF!</v>
      </c>
      <c r="AA6" s="320" t="e">
        <f>#REF!+'4. sz. mell'!#REF!</f>
        <v>#REF!</v>
      </c>
      <c r="AB6" s="320">
        <f>I6+'4. sz. mell'!I5</f>
        <v>36397000</v>
      </c>
      <c r="AC6" s="320">
        <f>J6+'4. sz. mell'!J5</f>
        <v>36472082</v>
      </c>
      <c r="AD6" s="320">
        <f>K6+'4. sz. mell'!K5</f>
        <v>0</v>
      </c>
      <c r="AE6" s="320">
        <f>L6+'4. sz. mell'!L5</f>
        <v>36472082</v>
      </c>
      <c r="AF6" s="320">
        <f>M6+'4. sz. mell'!M5</f>
        <v>0</v>
      </c>
      <c r="AG6" s="320">
        <f>N6+'4. sz. mell'!N5</f>
        <v>36472082</v>
      </c>
      <c r="AH6" s="320"/>
      <c r="AI6" s="320"/>
      <c r="AL6" s="321">
        <f t="shared" ref="AL6:AL37" si="0">SUM(C6,I6)</f>
        <v>35860000</v>
      </c>
      <c r="AM6" s="321">
        <f t="shared" ref="AM6:AM37" si="1">SUM(E6,K6)</f>
        <v>0</v>
      </c>
      <c r="AN6" s="321">
        <f t="shared" ref="AN6:AN37" si="2">SUM(F6,L6)</f>
        <v>31968709</v>
      </c>
      <c r="AO6" s="321">
        <f t="shared" ref="AO6:AO37" si="3">SUM(G6,M6)</f>
        <v>0</v>
      </c>
      <c r="AP6" s="321">
        <f t="shared" ref="AP6:AP37" si="4">SUM(H6,N6)</f>
        <v>31968709</v>
      </c>
      <c r="AQ6" s="321"/>
    </row>
    <row r="7" spans="1:43" s="17" customFormat="1" ht="12" customHeight="1" thickBot="1" x14ac:dyDescent="0.35">
      <c r="A7" s="10" t="s">
        <v>10</v>
      </c>
      <c r="B7" s="15" t="s">
        <v>11</v>
      </c>
      <c r="C7" s="16">
        <f t="shared" ref="C7:T7" si="5">SUM(C8:C10)</f>
        <v>174356200</v>
      </c>
      <c r="D7" s="16">
        <f t="shared" si="5"/>
        <v>206185492</v>
      </c>
      <c r="E7" s="16">
        <f t="shared" si="5"/>
        <v>5265486</v>
      </c>
      <c r="F7" s="16">
        <f t="shared" si="5"/>
        <v>211450978</v>
      </c>
      <c r="G7" s="16">
        <f t="shared" si="5"/>
        <v>0</v>
      </c>
      <c r="H7" s="16">
        <f t="shared" si="5"/>
        <v>211450978</v>
      </c>
      <c r="I7" s="16">
        <f t="shared" si="5"/>
        <v>76628800</v>
      </c>
      <c r="J7" s="16">
        <f t="shared" si="5"/>
        <v>86001961</v>
      </c>
      <c r="K7" s="16">
        <f t="shared" si="5"/>
        <v>4260108</v>
      </c>
      <c r="L7" s="16">
        <f t="shared" si="5"/>
        <v>90262069</v>
      </c>
      <c r="M7" s="16">
        <f t="shared" si="5"/>
        <v>0</v>
      </c>
      <c r="N7" s="16">
        <f t="shared" si="5"/>
        <v>90262069</v>
      </c>
      <c r="O7" s="16">
        <f t="shared" si="5"/>
        <v>0</v>
      </c>
      <c r="P7" s="16">
        <f t="shared" si="5"/>
        <v>0</v>
      </c>
      <c r="Q7" s="16">
        <f t="shared" si="5"/>
        <v>0</v>
      </c>
      <c r="R7" s="16">
        <f t="shared" si="5"/>
        <v>0</v>
      </c>
      <c r="S7" s="16">
        <f t="shared" si="5"/>
        <v>0</v>
      </c>
      <c r="T7" s="16">
        <f t="shared" si="5"/>
        <v>0</v>
      </c>
      <c r="W7" s="320">
        <f>C7+'4. sz. mell'!C6</f>
        <v>174356200</v>
      </c>
      <c r="X7" s="320">
        <f>D7+'4. sz. mell'!D6</f>
        <v>217443342</v>
      </c>
      <c r="Y7" s="320">
        <f>E7+'4. sz. mell'!E6</f>
        <v>6482636</v>
      </c>
      <c r="Z7" s="320">
        <f>F7+'4. sz. mell'!F6</f>
        <v>223925978</v>
      </c>
      <c r="AA7" s="320">
        <f>G7+'4. sz. mell'!G6</f>
        <v>0</v>
      </c>
      <c r="AB7" s="320">
        <f>H7+'4. sz. mell'!H6</f>
        <v>223925978</v>
      </c>
      <c r="AC7" s="320">
        <f>I7+'4. sz. mell'!I6</f>
        <v>76628800</v>
      </c>
      <c r="AD7" s="320">
        <f>J7+'4. sz. mell'!J6</f>
        <v>87219111</v>
      </c>
      <c r="AE7" s="320">
        <f>K7+'4. sz. mell'!K6</f>
        <v>3042958</v>
      </c>
      <c r="AF7" s="320">
        <f>L7+'4. sz. mell'!L6</f>
        <v>90262069</v>
      </c>
      <c r="AG7" s="320">
        <f>M7+'4. sz. mell'!M6</f>
        <v>0</v>
      </c>
      <c r="AH7" s="320">
        <f>N7+'4. sz. mell'!N6</f>
        <v>90262069</v>
      </c>
      <c r="AI7" s="320"/>
      <c r="AL7" s="321">
        <f t="shared" si="0"/>
        <v>250985000</v>
      </c>
      <c r="AM7" s="321">
        <f t="shared" si="1"/>
        <v>9525594</v>
      </c>
      <c r="AN7" s="321">
        <f t="shared" si="2"/>
        <v>301713047</v>
      </c>
      <c r="AO7" s="321">
        <f t="shared" si="3"/>
        <v>0</v>
      </c>
      <c r="AP7" s="321">
        <f t="shared" si="4"/>
        <v>301713047</v>
      </c>
    </row>
    <row r="8" spans="1:43" s="21" customFormat="1" ht="12" customHeight="1" x14ac:dyDescent="0.3">
      <c r="A8" s="18" t="s">
        <v>12</v>
      </c>
      <c r="B8" s="22" t="s">
        <v>13</v>
      </c>
      <c r="C8" s="20"/>
      <c r="D8" s="20">
        <v>0</v>
      </c>
      <c r="E8" s="20">
        <f>F8-D8</f>
        <v>0</v>
      </c>
      <c r="F8" s="20">
        <v>0</v>
      </c>
      <c r="G8" s="20"/>
      <c r="H8" s="20">
        <f t="shared" ref="H8:H11" si="6">SUM(F8:G8)</f>
        <v>0</v>
      </c>
      <c r="I8" s="20"/>
      <c r="J8" s="20">
        <v>0</v>
      </c>
      <c r="K8" s="20">
        <f>L8-J8</f>
        <v>0</v>
      </c>
      <c r="L8" s="20">
        <v>0</v>
      </c>
      <c r="M8" s="20"/>
      <c r="N8" s="20">
        <f t="shared" ref="N8:N11" si="7">SUM(L8:M8)</f>
        <v>0</v>
      </c>
      <c r="O8" s="20"/>
      <c r="P8" s="20"/>
      <c r="Q8" s="20">
        <f>R8-O8</f>
        <v>0</v>
      </c>
      <c r="R8" s="20"/>
      <c r="S8" s="20"/>
      <c r="T8" s="20">
        <f t="shared" ref="T8:T11" si="8">SUM(R8:S8)</f>
        <v>0</v>
      </c>
      <c r="W8" s="320">
        <f>C8+'4. sz. mell'!C7</f>
        <v>0</v>
      </c>
      <c r="X8" s="320">
        <f>D8+'4. sz. mell'!D7</f>
        <v>0</v>
      </c>
      <c r="Y8" s="320">
        <f>E8+'4. sz. mell'!E7</f>
        <v>0</v>
      </c>
      <c r="Z8" s="320">
        <f>F8+'4. sz. mell'!F7</f>
        <v>0</v>
      </c>
      <c r="AA8" s="320">
        <f>G8+'4. sz. mell'!G7</f>
        <v>0</v>
      </c>
      <c r="AB8" s="320">
        <f>H8+'4. sz. mell'!H7</f>
        <v>0</v>
      </c>
      <c r="AC8" s="320">
        <f>I8+'4. sz. mell'!I7</f>
        <v>0</v>
      </c>
      <c r="AD8" s="320">
        <f>J8+'4. sz. mell'!J7</f>
        <v>0</v>
      </c>
      <c r="AE8" s="320">
        <f>K8+'4. sz. mell'!K7</f>
        <v>0</v>
      </c>
      <c r="AF8" s="320">
        <f>L8+'4. sz. mell'!L7</f>
        <v>0</v>
      </c>
      <c r="AG8" s="320">
        <f>M8+'4. sz. mell'!M7</f>
        <v>0</v>
      </c>
      <c r="AH8" s="320">
        <f>N8+'4. sz. mell'!N7</f>
        <v>0</v>
      </c>
      <c r="AI8" s="320"/>
      <c r="AL8" s="321">
        <f t="shared" si="0"/>
        <v>0</v>
      </c>
      <c r="AM8" s="321">
        <f t="shared" si="1"/>
        <v>0</v>
      </c>
      <c r="AN8" s="321">
        <f t="shared" si="2"/>
        <v>0</v>
      </c>
      <c r="AO8" s="321">
        <f t="shared" si="3"/>
        <v>0</v>
      </c>
      <c r="AP8" s="321">
        <f t="shared" si="4"/>
        <v>0</v>
      </c>
    </row>
    <row r="9" spans="1:43" s="21" customFormat="1" ht="12" customHeight="1" x14ac:dyDescent="0.3">
      <c r="A9" s="18" t="s">
        <v>14</v>
      </c>
      <c r="B9" s="19" t="s">
        <v>15</v>
      </c>
      <c r="C9" s="20"/>
      <c r="D9" s="20">
        <v>0</v>
      </c>
      <c r="E9" s="20">
        <f t="shared" ref="E9:E27" si="9">F9-D9</f>
        <v>0</v>
      </c>
      <c r="F9" s="20">
        <v>0</v>
      </c>
      <c r="G9" s="20"/>
      <c r="H9" s="20">
        <f t="shared" si="6"/>
        <v>0</v>
      </c>
      <c r="I9" s="20"/>
      <c r="J9" s="20">
        <v>0</v>
      </c>
      <c r="K9" s="20">
        <f t="shared" ref="K9:K27" si="10">L9-J9</f>
        <v>0</v>
      </c>
      <c r="L9" s="20">
        <v>0</v>
      </c>
      <c r="M9" s="20"/>
      <c r="N9" s="20">
        <f t="shared" si="7"/>
        <v>0</v>
      </c>
      <c r="O9" s="20"/>
      <c r="P9" s="20"/>
      <c r="Q9" s="20">
        <f t="shared" ref="Q9:Q11" si="11">R9-O9</f>
        <v>0</v>
      </c>
      <c r="R9" s="20"/>
      <c r="S9" s="20"/>
      <c r="T9" s="20">
        <f t="shared" si="8"/>
        <v>0</v>
      </c>
      <c r="W9" s="320">
        <f>C9+'4. sz. mell'!C8</f>
        <v>0</v>
      </c>
      <c r="X9" s="320">
        <f>D9+'4. sz. mell'!D8</f>
        <v>0</v>
      </c>
      <c r="Y9" s="320">
        <f>E9+'4. sz. mell'!E8</f>
        <v>0</v>
      </c>
      <c r="Z9" s="320">
        <f>F9+'4. sz. mell'!F8</f>
        <v>0</v>
      </c>
      <c r="AA9" s="320">
        <f>G9+'4. sz. mell'!G8</f>
        <v>0</v>
      </c>
      <c r="AB9" s="320">
        <f>H9+'4. sz. mell'!H8</f>
        <v>0</v>
      </c>
      <c r="AC9" s="320">
        <f>I9+'4. sz. mell'!I8</f>
        <v>0</v>
      </c>
      <c r="AD9" s="320">
        <f>J9+'4. sz. mell'!J8</f>
        <v>0</v>
      </c>
      <c r="AE9" s="320">
        <f>K9+'4. sz. mell'!K8</f>
        <v>0</v>
      </c>
      <c r="AF9" s="320">
        <f>L9+'4. sz. mell'!L8</f>
        <v>0</v>
      </c>
      <c r="AG9" s="320">
        <f>M9+'4. sz. mell'!M8</f>
        <v>0</v>
      </c>
      <c r="AH9" s="320">
        <f>N9+'4. sz. mell'!N8</f>
        <v>0</v>
      </c>
      <c r="AI9" s="320"/>
      <c r="AL9" s="321">
        <f t="shared" si="0"/>
        <v>0</v>
      </c>
      <c r="AM9" s="321">
        <f t="shared" si="1"/>
        <v>0</v>
      </c>
      <c r="AN9" s="321">
        <f t="shared" si="2"/>
        <v>0</v>
      </c>
      <c r="AO9" s="321">
        <f t="shared" si="3"/>
        <v>0</v>
      </c>
      <c r="AP9" s="321">
        <f t="shared" si="4"/>
        <v>0</v>
      </c>
    </row>
    <row r="10" spans="1:43" s="21" customFormat="1" ht="12" customHeight="1" x14ac:dyDescent="0.3">
      <c r="A10" s="18" t="s">
        <v>16</v>
      </c>
      <c r="B10" s="19" t="s">
        <v>17</v>
      </c>
      <c r="C10" s="20">
        <v>174356200</v>
      </c>
      <c r="D10" s="20">
        <v>206185492</v>
      </c>
      <c r="E10" s="20">
        <f t="shared" si="9"/>
        <v>5265486</v>
      </c>
      <c r="F10" s="20">
        <v>211450978</v>
      </c>
      <c r="G10" s="20"/>
      <c r="H10" s="20">
        <f t="shared" si="6"/>
        <v>211450978</v>
      </c>
      <c r="I10" s="20">
        <v>76628800</v>
      </c>
      <c r="J10" s="20">
        <v>86001961</v>
      </c>
      <c r="K10" s="20">
        <f t="shared" si="10"/>
        <v>4260108</v>
      </c>
      <c r="L10" s="20">
        <v>90262069</v>
      </c>
      <c r="M10" s="20"/>
      <c r="N10" s="20">
        <f t="shared" si="7"/>
        <v>90262069</v>
      </c>
      <c r="O10" s="20"/>
      <c r="P10" s="20"/>
      <c r="Q10" s="20">
        <f t="shared" si="11"/>
        <v>0</v>
      </c>
      <c r="R10" s="20"/>
      <c r="S10" s="20"/>
      <c r="T10" s="20">
        <f t="shared" si="8"/>
        <v>0</v>
      </c>
      <c r="W10" s="320">
        <f>C10+'4. sz. mell'!C9</f>
        <v>174356200</v>
      </c>
      <c r="X10" s="320">
        <f>D10+'4. sz. mell'!D9</f>
        <v>217443342</v>
      </c>
      <c r="Y10" s="320">
        <f>E10+'4. sz. mell'!E9</f>
        <v>6482636</v>
      </c>
      <c r="Z10" s="320">
        <f>F10+'4. sz. mell'!F9</f>
        <v>223925978</v>
      </c>
      <c r="AA10" s="320">
        <f>G10+'4. sz. mell'!G9</f>
        <v>0</v>
      </c>
      <c r="AB10" s="320">
        <f>H10+'4. sz. mell'!H9</f>
        <v>223925978</v>
      </c>
      <c r="AC10" s="320">
        <f>I10+'4. sz. mell'!I9</f>
        <v>76628800</v>
      </c>
      <c r="AD10" s="320">
        <f>J10+'4. sz. mell'!J9</f>
        <v>87219111</v>
      </c>
      <c r="AE10" s="320">
        <f>K10+'4. sz. mell'!K9</f>
        <v>3042958</v>
      </c>
      <c r="AF10" s="320">
        <f>L10+'4. sz. mell'!L9</f>
        <v>90262069</v>
      </c>
      <c r="AG10" s="320">
        <f>M10+'4. sz. mell'!M9</f>
        <v>0</v>
      </c>
      <c r="AH10" s="320">
        <f>N10+'4. sz. mell'!N9</f>
        <v>90262069</v>
      </c>
      <c r="AI10" s="320"/>
      <c r="AL10" s="321">
        <f t="shared" si="0"/>
        <v>250985000</v>
      </c>
      <c r="AM10" s="321">
        <f t="shared" si="1"/>
        <v>9525594</v>
      </c>
      <c r="AN10" s="321">
        <f t="shared" si="2"/>
        <v>301713047</v>
      </c>
      <c r="AO10" s="321">
        <f t="shared" si="3"/>
        <v>0</v>
      </c>
      <c r="AP10" s="321">
        <f t="shared" si="4"/>
        <v>301713047</v>
      </c>
    </row>
    <row r="11" spans="1:43" s="21" customFormat="1" ht="12" customHeight="1" thickBot="1" x14ac:dyDescent="0.35">
      <c r="A11" s="18" t="s">
        <v>18</v>
      </c>
      <c r="B11" s="19" t="s">
        <v>19</v>
      </c>
      <c r="C11" s="20"/>
      <c r="D11" s="20">
        <v>0</v>
      </c>
      <c r="E11" s="20">
        <f t="shared" si="9"/>
        <v>0</v>
      </c>
      <c r="F11" s="20">
        <v>0</v>
      </c>
      <c r="G11" s="20"/>
      <c r="H11" s="20">
        <f t="shared" si="6"/>
        <v>0</v>
      </c>
      <c r="I11" s="20"/>
      <c r="J11" s="20">
        <v>0</v>
      </c>
      <c r="K11" s="20">
        <f t="shared" si="10"/>
        <v>0</v>
      </c>
      <c r="L11" s="20">
        <v>0</v>
      </c>
      <c r="M11" s="20"/>
      <c r="N11" s="20">
        <f t="shared" si="7"/>
        <v>0</v>
      </c>
      <c r="O11" s="20"/>
      <c r="P11" s="20"/>
      <c r="Q11" s="20">
        <f t="shared" si="11"/>
        <v>0</v>
      </c>
      <c r="R11" s="20"/>
      <c r="S11" s="20"/>
      <c r="T11" s="20">
        <f t="shared" si="8"/>
        <v>0</v>
      </c>
      <c r="W11" s="320">
        <f>C11+'4. sz. mell'!C10</f>
        <v>0</v>
      </c>
      <c r="X11" s="320">
        <f>D11+'4. sz. mell'!D10</f>
        <v>0</v>
      </c>
      <c r="Y11" s="320">
        <f>E11+'4. sz. mell'!E10</f>
        <v>0</v>
      </c>
      <c r="Z11" s="320">
        <f>F11+'4. sz. mell'!F10</f>
        <v>0</v>
      </c>
      <c r="AA11" s="320">
        <f>G11+'4. sz. mell'!G10</f>
        <v>0</v>
      </c>
      <c r="AB11" s="320">
        <f>H11+'4. sz. mell'!H10</f>
        <v>0</v>
      </c>
      <c r="AC11" s="320"/>
      <c r="AD11" s="320"/>
      <c r="AE11" s="320"/>
      <c r="AF11" s="320"/>
      <c r="AG11" s="320"/>
      <c r="AH11" s="320"/>
      <c r="AI11" s="320"/>
      <c r="AL11" s="321">
        <f t="shared" si="0"/>
        <v>0</v>
      </c>
      <c r="AM11" s="321">
        <f t="shared" si="1"/>
        <v>0</v>
      </c>
      <c r="AN11" s="321">
        <f t="shared" si="2"/>
        <v>0</v>
      </c>
      <c r="AO11" s="321">
        <f t="shared" si="3"/>
        <v>0</v>
      </c>
      <c r="AP11" s="321">
        <f t="shared" si="4"/>
        <v>0</v>
      </c>
    </row>
    <row r="12" spans="1:43" s="21" customFormat="1" ht="12" customHeight="1" thickBot="1" x14ac:dyDescent="0.35">
      <c r="A12" s="23" t="s">
        <v>20</v>
      </c>
      <c r="B12" s="24" t="s">
        <v>21</v>
      </c>
      <c r="C12" s="25"/>
      <c r="D12" s="25">
        <v>0</v>
      </c>
      <c r="E12" s="25">
        <f t="shared" si="9"/>
        <v>0</v>
      </c>
      <c r="F12" s="25">
        <v>0</v>
      </c>
      <c r="G12" s="25"/>
      <c r="H12" s="25">
        <f>SUM(F12:G12)</f>
        <v>0</v>
      </c>
      <c r="I12" s="25"/>
      <c r="J12" s="25">
        <v>0</v>
      </c>
      <c r="K12" s="25">
        <f t="shared" si="10"/>
        <v>0</v>
      </c>
      <c r="L12" s="25">
        <v>0</v>
      </c>
      <c r="M12" s="25"/>
      <c r="N12" s="25">
        <f>SUM(L12:M12)</f>
        <v>0</v>
      </c>
      <c r="O12" s="25"/>
      <c r="P12" s="25"/>
      <c r="Q12" s="25"/>
      <c r="R12" s="25"/>
      <c r="S12" s="25"/>
      <c r="T12" s="25">
        <f>SUM(R12:S12)</f>
        <v>0</v>
      </c>
      <c r="W12" s="320">
        <f>C12+'4. sz. mell'!C11</f>
        <v>0</v>
      </c>
      <c r="X12" s="320">
        <f>I12+'4. sz. mell'!I11</f>
        <v>0</v>
      </c>
      <c r="AL12" s="321">
        <f t="shared" si="0"/>
        <v>0</v>
      </c>
      <c r="AM12" s="321">
        <f t="shared" si="1"/>
        <v>0</v>
      </c>
      <c r="AN12" s="321">
        <f t="shared" si="2"/>
        <v>0</v>
      </c>
      <c r="AO12" s="321">
        <f t="shared" si="3"/>
        <v>0</v>
      </c>
      <c r="AP12" s="321">
        <f t="shared" si="4"/>
        <v>0</v>
      </c>
    </row>
    <row r="13" spans="1:43" s="21" customFormat="1" ht="12" customHeight="1" thickBot="1" x14ac:dyDescent="0.35">
      <c r="A13" s="23" t="s">
        <v>22</v>
      </c>
      <c r="B13" s="24" t="s">
        <v>23</v>
      </c>
      <c r="C13" s="16">
        <f t="shared" ref="C13:T13" si="12">+C14+C15</f>
        <v>0</v>
      </c>
      <c r="D13" s="16">
        <f t="shared" si="12"/>
        <v>0</v>
      </c>
      <c r="E13" s="16">
        <f t="shared" si="12"/>
        <v>0</v>
      </c>
      <c r="F13" s="16">
        <f t="shared" si="12"/>
        <v>0</v>
      </c>
      <c r="G13" s="16">
        <f t="shared" si="12"/>
        <v>0</v>
      </c>
      <c r="H13" s="16">
        <f t="shared" si="12"/>
        <v>0</v>
      </c>
      <c r="I13" s="16">
        <f t="shared" si="12"/>
        <v>0</v>
      </c>
      <c r="J13" s="16">
        <f t="shared" si="12"/>
        <v>0</v>
      </c>
      <c r="K13" s="16">
        <f t="shared" si="12"/>
        <v>0</v>
      </c>
      <c r="L13" s="16">
        <f t="shared" si="12"/>
        <v>0</v>
      </c>
      <c r="M13" s="16">
        <f t="shared" si="12"/>
        <v>0</v>
      </c>
      <c r="N13" s="16">
        <f t="shared" si="12"/>
        <v>0</v>
      </c>
      <c r="O13" s="16">
        <f t="shared" si="12"/>
        <v>0</v>
      </c>
      <c r="P13" s="16">
        <f t="shared" si="12"/>
        <v>0</v>
      </c>
      <c r="Q13" s="16">
        <f t="shared" si="12"/>
        <v>0</v>
      </c>
      <c r="R13" s="16">
        <f t="shared" si="12"/>
        <v>0</v>
      </c>
      <c r="S13" s="16">
        <f t="shared" si="12"/>
        <v>0</v>
      </c>
      <c r="T13" s="16">
        <f t="shared" si="12"/>
        <v>0</v>
      </c>
      <c r="W13" s="320">
        <f>C13+'4. sz. mell'!C12</f>
        <v>0</v>
      </c>
      <c r="X13" s="320">
        <f>I13+'4. sz. mell'!I12</f>
        <v>0</v>
      </c>
      <c r="AL13" s="321">
        <f t="shared" si="0"/>
        <v>0</v>
      </c>
      <c r="AM13" s="321">
        <f t="shared" si="1"/>
        <v>0</v>
      </c>
      <c r="AN13" s="321">
        <f t="shared" si="2"/>
        <v>0</v>
      </c>
      <c r="AO13" s="321">
        <f t="shared" si="3"/>
        <v>0</v>
      </c>
      <c r="AP13" s="321">
        <f t="shared" si="4"/>
        <v>0</v>
      </c>
    </row>
    <row r="14" spans="1:43" s="21" customFormat="1" ht="12" customHeight="1" x14ac:dyDescent="0.3">
      <c r="A14" s="26" t="s">
        <v>24</v>
      </c>
      <c r="B14" s="27" t="s">
        <v>15</v>
      </c>
      <c r="C14" s="28"/>
      <c r="D14" s="28">
        <v>0</v>
      </c>
      <c r="E14" s="28">
        <f t="shared" si="9"/>
        <v>0</v>
      </c>
      <c r="F14" s="28">
        <v>0</v>
      </c>
      <c r="G14" s="28"/>
      <c r="H14" s="28">
        <f t="shared" ref="H14:H16" si="13">SUM(F14:G14)</f>
        <v>0</v>
      </c>
      <c r="I14" s="28"/>
      <c r="J14" s="28">
        <v>0</v>
      </c>
      <c r="K14" s="28">
        <f t="shared" si="10"/>
        <v>0</v>
      </c>
      <c r="L14" s="28">
        <v>0</v>
      </c>
      <c r="M14" s="28"/>
      <c r="N14" s="28">
        <f t="shared" ref="N14:N16" si="14">SUM(L14:M14)</f>
        <v>0</v>
      </c>
      <c r="O14" s="28"/>
      <c r="P14" s="28"/>
      <c r="Q14" s="28">
        <f t="shared" ref="Q14:Q16" si="15">R14-O14</f>
        <v>0</v>
      </c>
      <c r="R14" s="28"/>
      <c r="S14" s="28"/>
      <c r="T14" s="28">
        <f t="shared" ref="T14:T16" si="16">SUM(R14:S14)</f>
        <v>0</v>
      </c>
      <c r="W14" s="320">
        <f>C14+'4. sz. mell'!C13</f>
        <v>0</v>
      </c>
      <c r="X14" s="320">
        <f>I14+'4. sz. mell'!I13</f>
        <v>0</v>
      </c>
      <c r="AL14" s="321">
        <f t="shared" si="0"/>
        <v>0</v>
      </c>
      <c r="AM14" s="321">
        <f t="shared" si="1"/>
        <v>0</v>
      </c>
      <c r="AN14" s="321">
        <f t="shared" si="2"/>
        <v>0</v>
      </c>
      <c r="AO14" s="321">
        <f t="shared" si="3"/>
        <v>0</v>
      </c>
      <c r="AP14" s="321">
        <f t="shared" si="4"/>
        <v>0</v>
      </c>
    </row>
    <row r="15" spans="1:43" s="21" customFormat="1" ht="12" customHeight="1" x14ac:dyDescent="0.3">
      <c r="A15" s="26" t="s">
        <v>25</v>
      </c>
      <c r="B15" s="29" t="s">
        <v>26</v>
      </c>
      <c r="C15" s="30"/>
      <c r="D15" s="30">
        <v>0</v>
      </c>
      <c r="E15" s="30">
        <f t="shared" si="9"/>
        <v>0</v>
      </c>
      <c r="F15" s="30">
        <v>0</v>
      </c>
      <c r="G15" s="30"/>
      <c r="H15" s="30">
        <f t="shared" si="13"/>
        <v>0</v>
      </c>
      <c r="I15" s="30"/>
      <c r="J15" s="30">
        <v>0</v>
      </c>
      <c r="K15" s="30">
        <f t="shared" si="10"/>
        <v>0</v>
      </c>
      <c r="L15" s="30">
        <v>0</v>
      </c>
      <c r="M15" s="30"/>
      <c r="N15" s="30">
        <f t="shared" si="14"/>
        <v>0</v>
      </c>
      <c r="O15" s="30"/>
      <c r="P15" s="30"/>
      <c r="Q15" s="30">
        <f t="shared" si="15"/>
        <v>0</v>
      </c>
      <c r="R15" s="30"/>
      <c r="S15" s="30"/>
      <c r="T15" s="30">
        <f t="shared" si="16"/>
        <v>0</v>
      </c>
      <c r="W15" s="320">
        <f>C15+'4. sz. mell'!C14</f>
        <v>0</v>
      </c>
      <c r="X15" s="320">
        <f>I15+'4. sz. mell'!I14</f>
        <v>0</v>
      </c>
      <c r="AL15" s="321">
        <f t="shared" si="0"/>
        <v>0</v>
      </c>
      <c r="AM15" s="321">
        <f t="shared" si="1"/>
        <v>0</v>
      </c>
      <c r="AN15" s="321">
        <f t="shared" si="2"/>
        <v>0</v>
      </c>
      <c r="AO15" s="321">
        <f t="shared" si="3"/>
        <v>0</v>
      </c>
      <c r="AP15" s="321">
        <f t="shared" si="4"/>
        <v>0</v>
      </c>
    </row>
    <row r="16" spans="1:43" s="21" customFormat="1" ht="12" customHeight="1" thickBot="1" x14ac:dyDescent="0.35">
      <c r="A16" s="18" t="s">
        <v>27</v>
      </c>
      <c r="B16" s="31" t="s">
        <v>28</v>
      </c>
      <c r="C16" s="32"/>
      <c r="D16" s="32">
        <v>0</v>
      </c>
      <c r="E16" s="32">
        <f t="shared" si="9"/>
        <v>0</v>
      </c>
      <c r="F16" s="32">
        <v>0</v>
      </c>
      <c r="G16" s="32"/>
      <c r="H16" s="32">
        <f t="shared" si="13"/>
        <v>0</v>
      </c>
      <c r="I16" s="32"/>
      <c r="J16" s="32">
        <v>0</v>
      </c>
      <c r="K16" s="32">
        <f t="shared" si="10"/>
        <v>0</v>
      </c>
      <c r="L16" s="32">
        <v>0</v>
      </c>
      <c r="M16" s="32"/>
      <c r="N16" s="32">
        <f t="shared" si="14"/>
        <v>0</v>
      </c>
      <c r="O16" s="32"/>
      <c r="P16" s="32"/>
      <c r="Q16" s="32">
        <f t="shared" si="15"/>
        <v>0</v>
      </c>
      <c r="R16" s="32"/>
      <c r="S16" s="32"/>
      <c r="T16" s="32">
        <f t="shared" si="16"/>
        <v>0</v>
      </c>
      <c r="W16" s="320">
        <f>C16+'4. sz. mell'!C15</f>
        <v>0</v>
      </c>
      <c r="X16" s="320">
        <f>I16+'4. sz. mell'!I15</f>
        <v>0</v>
      </c>
      <c r="AL16" s="321">
        <f t="shared" si="0"/>
        <v>0</v>
      </c>
      <c r="AM16" s="321">
        <f t="shared" si="1"/>
        <v>0</v>
      </c>
      <c r="AN16" s="321">
        <f t="shared" si="2"/>
        <v>0</v>
      </c>
      <c r="AO16" s="321">
        <f t="shared" si="3"/>
        <v>0</v>
      </c>
      <c r="AP16" s="321">
        <f t="shared" si="4"/>
        <v>0</v>
      </c>
    </row>
    <row r="17" spans="1:48" s="21" customFormat="1" ht="12" customHeight="1" thickBot="1" x14ac:dyDescent="0.35">
      <c r="A17" s="23" t="s">
        <v>29</v>
      </c>
      <c r="B17" s="24" t="s">
        <v>30</v>
      </c>
      <c r="C17" s="16">
        <f t="shared" ref="C17:T17" si="17">+C18+C19+C20</f>
        <v>0</v>
      </c>
      <c r="D17" s="16">
        <f t="shared" si="17"/>
        <v>0</v>
      </c>
      <c r="E17" s="16">
        <f t="shared" si="17"/>
        <v>0</v>
      </c>
      <c r="F17" s="16">
        <f t="shared" si="17"/>
        <v>0</v>
      </c>
      <c r="G17" s="16">
        <f t="shared" si="17"/>
        <v>0</v>
      </c>
      <c r="H17" s="16">
        <f t="shared" si="17"/>
        <v>0</v>
      </c>
      <c r="I17" s="16">
        <f t="shared" si="17"/>
        <v>0</v>
      </c>
      <c r="J17" s="16">
        <f t="shared" si="17"/>
        <v>0</v>
      </c>
      <c r="K17" s="16">
        <f t="shared" si="17"/>
        <v>0</v>
      </c>
      <c r="L17" s="16">
        <f t="shared" si="17"/>
        <v>0</v>
      </c>
      <c r="M17" s="16">
        <f t="shared" si="17"/>
        <v>0</v>
      </c>
      <c r="N17" s="16">
        <f t="shared" si="17"/>
        <v>0</v>
      </c>
      <c r="O17" s="16">
        <f t="shared" si="17"/>
        <v>0</v>
      </c>
      <c r="P17" s="16">
        <f t="shared" si="17"/>
        <v>0</v>
      </c>
      <c r="Q17" s="16">
        <f t="shared" si="17"/>
        <v>0</v>
      </c>
      <c r="R17" s="16">
        <f t="shared" si="17"/>
        <v>0</v>
      </c>
      <c r="S17" s="16">
        <f t="shared" si="17"/>
        <v>0</v>
      </c>
      <c r="T17" s="16">
        <f t="shared" si="17"/>
        <v>0</v>
      </c>
      <c r="W17" s="320">
        <f>C17+'4. sz. mell'!C16</f>
        <v>0</v>
      </c>
      <c r="X17" s="320">
        <f>I17+'4. sz. mell'!I16</f>
        <v>0</v>
      </c>
      <c r="AL17" s="321">
        <f t="shared" si="0"/>
        <v>0</v>
      </c>
      <c r="AM17" s="321">
        <f t="shared" si="1"/>
        <v>0</v>
      </c>
      <c r="AN17" s="321">
        <f t="shared" si="2"/>
        <v>0</v>
      </c>
      <c r="AO17" s="321">
        <f t="shared" si="3"/>
        <v>0</v>
      </c>
      <c r="AP17" s="321">
        <f t="shared" si="4"/>
        <v>0</v>
      </c>
    </row>
    <row r="18" spans="1:48" s="21" customFormat="1" ht="12" customHeight="1" x14ac:dyDescent="0.3">
      <c r="A18" s="26" t="s">
        <v>31</v>
      </c>
      <c r="B18" s="27" t="s">
        <v>32</v>
      </c>
      <c r="C18" s="28"/>
      <c r="D18" s="28">
        <v>0</v>
      </c>
      <c r="E18" s="28">
        <f t="shared" si="9"/>
        <v>0</v>
      </c>
      <c r="F18" s="28">
        <v>0</v>
      </c>
      <c r="G18" s="28"/>
      <c r="H18" s="28">
        <f t="shared" ref="H18:H22" si="18">SUM(F18:G18)</f>
        <v>0</v>
      </c>
      <c r="I18" s="28"/>
      <c r="J18" s="28">
        <v>0</v>
      </c>
      <c r="K18" s="28">
        <f t="shared" si="10"/>
        <v>0</v>
      </c>
      <c r="L18" s="28">
        <v>0</v>
      </c>
      <c r="M18" s="28"/>
      <c r="N18" s="28">
        <f t="shared" ref="N18:N22" si="19">SUM(L18:M18)</f>
        <v>0</v>
      </c>
      <c r="O18" s="28"/>
      <c r="P18" s="28"/>
      <c r="Q18" s="28">
        <f t="shared" ref="Q18:Q20" si="20">R18-O18</f>
        <v>0</v>
      </c>
      <c r="R18" s="28"/>
      <c r="S18" s="28"/>
      <c r="T18" s="28">
        <f t="shared" ref="T18:T22" si="21">SUM(R18:S18)</f>
        <v>0</v>
      </c>
      <c r="AL18" s="321">
        <f t="shared" si="0"/>
        <v>0</v>
      </c>
      <c r="AM18" s="321">
        <f t="shared" si="1"/>
        <v>0</v>
      </c>
      <c r="AN18" s="321">
        <f t="shared" si="2"/>
        <v>0</v>
      </c>
      <c r="AO18" s="321">
        <f t="shared" si="3"/>
        <v>0</v>
      </c>
      <c r="AP18" s="321">
        <f t="shared" si="4"/>
        <v>0</v>
      </c>
    </row>
    <row r="19" spans="1:48" s="21" customFormat="1" ht="12" customHeight="1" x14ac:dyDescent="0.3">
      <c r="A19" s="26" t="s">
        <v>33</v>
      </c>
      <c r="B19" s="29" t="s">
        <v>34</v>
      </c>
      <c r="C19" s="30"/>
      <c r="D19" s="30">
        <v>0</v>
      </c>
      <c r="E19" s="30">
        <f t="shared" si="9"/>
        <v>0</v>
      </c>
      <c r="F19" s="30">
        <v>0</v>
      </c>
      <c r="G19" s="30"/>
      <c r="H19" s="30">
        <f t="shared" si="18"/>
        <v>0</v>
      </c>
      <c r="I19" s="30"/>
      <c r="J19" s="30">
        <v>0</v>
      </c>
      <c r="K19" s="30">
        <f t="shared" si="10"/>
        <v>0</v>
      </c>
      <c r="L19" s="30">
        <v>0</v>
      </c>
      <c r="M19" s="30"/>
      <c r="N19" s="30">
        <f t="shared" si="19"/>
        <v>0</v>
      </c>
      <c r="O19" s="30"/>
      <c r="P19" s="30"/>
      <c r="Q19" s="30">
        <f t="shared" si="20"/>
        <v>0</v>
      </c>
      <c r="R19" s="30"/>
      <c r="S19" s="30"/>
      <c r="T19" s="30">
        <f t="shared" si="21"/>
        <v>0</v>
      </c>
      <c r="AL19" s="321">
        <f t="shared" si="0"/>
        <v>0</v>
      </c>
      <c r="AM19" s="321">
        <f t="shared" si="1"/>
        <v>0</v>
      </c>
      <c r="AN19" s="321">
        <f t="shared" si="2"/>
        <v>0</v>
      </c>
      <c r="AO19" s="321">
        <f t="shared" si="3"/>
        <v>0</v>
      </c>
      <c r="AP19" s="321">
        <f t="shared" si="4"/>
        <v>0</v>
      </c>
    </row>
    <row r="20" spans="1:48" s="21" customFormat="1" ht="12" customHeight="1" thickBot="1" x14ac:dyDescent="0.35">
      <c r="A20" s="18" t="s">
        <v>35</v>
      </c>
      <c r="B20" s="33" t="s">
        <v>36</v>
      </c>
      <c r="C20" s="32"/>
      <c r="D20" s="32">
        <v>0</v>
      </c>
      <c r="E20" s="32">
        <f t="shared" si="9"/>
        <v>0</v>
      </c>
      <c r="F20" s="32">
        <v>0</v>
      </c>
      <c r="G20" s="32"/>
      <c r="H20" s="32">
        <f t="shared" si="18"/>
        <v>0</v>
      </c>
      <c r="I20" s="32"/>
      <c r="J20" s="32">
        <v>0</v>
      </c>
      <c r="K20" s="32">
        <f t="shared" si="10"/>
        <v>0</v>
      </c>
      <c r="L20" s="32">
        <v>0</v>
      </c>
      <c r="M20" s="32"/>
      <c r="N20" s="32">
        <f t="shared" si="19"/>
        <v>0</v>
      </c>
      <c r="O20" s="32"/>
      <c r="P20" s="32"/>
      <c r="Q20" s="32">
        <f t="shared" si="20"/>
        <v>0</v>
      </c>
      <c r="R20" s="32"/>
      <c r="S20" s="32"/>
      <c r="T20" s="32">
        <f t="shared" si="21"/>
        <v>0</v>
      </c>
      <c r="AL20" s="321">
        <f t="shared" si="0"/>
        <v>0</v>
      </c>
      <c r="AM20" s="321">
        <f t="shared" si="1"/>
        <v>0</v>
      </c>
      <c r="AN20" s="321">
        <f t="shared" si="2"/>
        <v>0</v>
      </c>
      <c r="AO20" s="321">
        <f t="shared" si="3"/>
        <v>0</v>
      </c>
      <c r="AP20" s="321">
        <f t="shared" si="4"/>
        <v>0</v>
      </c>
    </row>
    <row r="21" spans="1:48" s="17" customFormat="1" ht="12" customHeight="1" thickBot="1" x14ac:dyDescent="0.35">
      <c r="A21" s="23" t="s">
        <v>37</v>
      </c>
      <c r="B21" s="24" t="s">
        <v>38</v>
      </c>
      <c r="C21" s="25"/>
      <c r="D21" s="25">
        <v>0</v>
      </c>
      <c r="E21" s="25">
        <f t="shared" si="9"/>
        <v>0</v>
      </c>
      <c r="F21" s="25">
        <v>0</v>
      </c>
      <c r="G21" s="25"/>
      <c r="H21" s="25">
        <f t="shared" si="18"/>
        <v>0</v>
      </c>
      <c r="I21" s="25"/>
      <c r="J21" s="25">
        <v>0</v>
      </c>
      <c r="K21" s="25">
        <f t="shared" si="10"/>
        <v>0</v>
      </c>
      <c r="L21" s="25">
        <v>0</v>
      </c>
      <c r="M21" s="25"/>
      <c r="N21" s="25">
        <f t="shared" si="19"/>
        <v>0</v>
      </c>
      <c r="O21" s="25"/>
      <c r="P21" s="25"/>
      <c r="Q21" s="25">
        <f>R21-O21</f>
        <v>0</v>
      </c>
      <c r="R21" s="25"/>
      <c r="S21" s="25"/>
      <c r="T21" s="25">
        <f t="shared" si="21"/>
        <v>0</v>
      </c>
      <c r="AL21" s="321">
        <f t="shared" si="0"/>
        <v>0</v>
      </c>
      <c r="AM21" s="321">
        <f t="shared" si="1"/>
        <v>0</v>
      </c>
      <c r="AN21" s="321">
        <f t="shared" si="2"/>
        <v>0</v>
      </c>
      <c r="AO21" s="321">
        <f t="shared" si="3"/>
        <v>0</v>
      </c>
      <c r="AP21" s="321">
        <f t="shared" si="4"/>
        <v>0</v>
      </c>
    </row>
    <row r="22" spans="1:48" s="17" customFormat="1" ht="12" customHeight="1" thickBot="1" x14ac:dyDescent="0.35">
      <c r="A22" s="23" t="s">
        <v>39</v>
      </c>
      <c r="B22" s="24" t="s">
        <v>40</v>
      </c>
      <c r="C22" s="34"/>
      <c r="D22" s="34">
        <v>0</v>
      </c>
      <c r="E22" s="34">
        <f t="shared" si="9"/>
        <v>0</v>
      </c>
      <c r="F22" s="34">
        <v>0</v>
      </c>
      <c r="G22" s="34"/>
      <c r="H22" s="34">
        <f t="shared" si="18"/>
        <v>0</v>
      </c>
      <c r="I22" s="34"/>
      <c r="J22" s="34">
        <v>0</v>
      </c>
      <c r="K22" s="34">
        <f t="shared" si="10"/>
        <v>0</v>
      </c>
      <c r="L22" s="34">
        <v>0</v>
      </c>
      <c r="M22" s="34"/>
      <c r="N22" s="34">
        <f t="shared" si="19"/>
        <v>0</v>
      </c>
      <c r="O22" s="34"/>
      <c r="P22" s="34"/>
      <c r="Q22" s="34">
        <f>R22-O22</f>
        <v>0</v>
      </c>
      <c r="R22" s="34"/>
      <c r="S22" s="34"/>
      <c r="T22" s="34">
        <f t="shared" si="21"/>
        <v>0</v>
      </c>
      <c r="AL22" s="321">
        <f t="shared" si="0"/>
        <v>0</v>
      </c>
      <c r="AM22" s="321">
        <f t="shared" si="1"/>
        <v>0</v>
      </c>
      <c r="AN22" s="321">
        <f t="shared" si="2"/>
        <v>0</v>
      </c>
      <c r="AO22" s="321">
        <f t="shared" si="3"/>
        <v>0</v>
      </c>
      <c r="AP22" s="321">
        <f t="shared" si="4"/>
        <v>0</v>
      </c>
    </row>
    <row r="23" spans="1:48" s="17" customFormat="1" ht="12" customHeight="1" thickBot="1" x14ac:dyDescent="0.35">
      <c r="A23" s="10" t="s">
        <v>41</v>
      </c>
      <c r="B23" s="24" t="s">
        <v>42</v>
      </c>
      <c r="C23" s="35">
        <f t="shared" ref="C23:T23" si="22">+C6+C7+C12+C13+C17+C21+C22</f>
        <v>198256200</v>
      </c>
      <c r="D23" s="35">
        <f t="shared" si="22"/>
        <v>226194201</v>
      </c>
      <c r="E23" s="35">
        <f t="shared" si="22"/>
        <v>5265486</v>
      </c>
      <c r="F23" s="35">
        <f t="shared" si="22"/>
        <v>231459687</v>
      </c>
      <c r="G23" s="35">
        <f t="shared" si="22"/>
        <v>0</v>
      </c>
      <c r="H23" s="35">
        <f t="shared" si="22"/>
        <v>231459687</v>
      </c>
      <c r="I23" s="35">
        <f t="shared" si="22"/>
        <v>88588800</v>
      </c>
      <c r="J23" s="35">
        <f t="shared" si="22"/>
        <v>97961961</v>
      </c>
      <c r="K23" s="35">
        <f t="shared" si="22"/>
        <v>4260108</v>
      </c>
      <c r="L23" s="35">
        <f t="shared" si="22"/>
        <v>102222069</v>
      </c>
      <c r="M23" s="35">
        <f t="shared" si="22"/>
        <v>0</v>
      </c>
      <c r="N23" s="35">
        <f t="shared" si="22"/>
        <v>102222069</v>
      </c>
      <c r="O23" s="35">
        <f t="shared" si="22"/>
        <v>0</v>
      </c>
      <c r="P23" s="35">
        <f t="shared" si="22"/>
        <v>0</v>
      </c>
      <c r="Q23" s="35">
        <f t="shared" si="22"/>
        <v>0</v>
      </c>
      <c r="R23" s="35">
        <f t="shared" si="22"/>
        <v>0</v>
      </c>
      <c r="S23" s="35">
        <f t="shared" si="22"/>
        <v>0</v>
      </c>
      <c r="T23" s="35">
        <f t="shared" si="22"/>
        <v>0</v>
      </c>
      <c r="AL23" s="321">
        <f t="shared" si="0"/>
        <v>286845000</v>
      </c>
      <c r="AM23" s="321">
        <f t="shared" si="1"/>
        <v>9525594</v>
      </c>
      <c r="AN23" s="321">
        <f t="shared" si="2"/>
        <v>333681756</v>
      </c>
      <c r="AO23" s="321">
        <f t="shared" si="3"/>
        <v>0</v>
      </c>
      <c r="AP23" s="321">
        <f t="shared" si="4"/>
        <v>333681756</v>
      </c>
    </row>
    <row r="24" spans="1:48" s="17" customFormat="1" ht="12" customHeight="1" thickBot="1" x14ac:dyDescent="0.35">
      <c r="A24" s="36" t="s">
        <v>43</v>
      </c>
      <c r="B24" s="24" t="s">
        <v>44</v>
      </c>
      <c r="C24" s="35">
        <f t="shared" ref="C24:T24" si="23">+C25+C26+C27</f>
        <v>14081094</v>
      </c>
      <c r="D24" s="35">
        <f t="shared" si="23"/>
        <v>14081094</v>
      </c>
      <c r="E24" s="35">
        <f t="shared" si="23"/>
        <v>0</v>
      </c>
      <c r="F24" s="35">
        <f t="shared" si="23"/>
        <v>14081094</v>
      </c>
      <c r="G24" s="35">
        <f t="shared" si="23"/>
        <v>0</v>
      </c>
      <c r="H24" s="35">
        <f t="shared" si="23"/>
        <v>14081094</v>
      </c>
      <c r="I24" s="35">
        <f t="shared" si="23"/>
        <v>7705782</v>
      </c>
      <c r="J24" s="35">
        <f t="shared" si="23"/>
        <v>7705782</v>
      </c>
      <c r="K24" s="35">
        <f t="shared" si="23"/>
        <v>0</v>
      </c>
      <c r="L24" s="35">
        <f t="shared" si="23"/>
        <v>7705782</v>
      </c>
      <c r="M24" s="35">
        <f t="shared" si="23"/>
        <v>0</v>
      </c>
      <c r="N24" s="35">
        <f t="shared" si="23"/>
        <v>7705782</v>
      </c>
      <c r="O24" s="35">
        <f t="shared" si="23"/>
        <v>0</v>
      </c>
      <c r="P24" s="35">
        <f t="shared" si="23"/>
        <v>0</v>
      </c>
      <c r="Q24" s="35">
        <f t="shared" si="23"/>
        <v>0</v>
      </c>
      <c r="R24" s="35">
        <f t="shared" si="23"/>
        <v>0</v>
      </c>
      <c r="S24" s="35">
        <f t="shared" si="23"/>
        <v>0</v>
      </c>
      <c r="T24" s="35">
        <f t="shared" si="23"/>
        <v>0</v>
      </c>
      <c r="AL24" s="321">
        <f t="shared" si="0"/>
        <v>21786876</v>
      </c>
      <c r="AM24" s="321">
        <f t="shared" si="1"/>
        <v>0</v>
      </c>
      <c r="AN24" s="321">
        <f t="shared" si="2"/>
        <v>21786876</v>
      </c>
      <c r="AO24" s="321">
        <f t="shared" si="3"/>
        <v>0</v>
      </c>
      <c r="AP24" s="321">
        <f t="shared" si="4"/>
        <v>21786876</v>
      </c>
    </row>
    <row r="25" spans="1:48" s="17" customFormat="1" ht="12" customHeight="1" x14ac:dyDescent="0.3">
      <c r="A25" s="26" t="s">
        <v>45</v>
      </c>
      <c r="B25" s="27" t="s">
        <v>46</v>
      </c>
      <c r="C25" s="28">
        <v>14081094</v>
      </c>
      <c r="D25" s="28">
        <v>14081094</v>
      </c>
      <c r="E25" s="28">
        <f t="shared" si="9"/>
        <v>0</v>
      </c>
      <c r="F25" s="28">
        <v>14081094</v>
      </c>
      <c r="G25" s="28"/>
      <c r="H25" s="28">
        <f t="shared" ref="H25:H27" si="24">SUM(F25:G25)</f>
        <v>14081094</v>
      </c>
      <c r="I25" s="28">
        <v>7705782</v>
      </c>
      <c r="J25" s="28">
        <v>7705782</v>
      </c>
      <c r="K25" s="28">
        <f t="shared" si="10"/>
        <v>0</v>
      </c>
      <c r="L25" s="28">
        <v>7705782</v>
      </c>
      <c r="M25" s="28"/>
      <c r="N25" s="28">
        <f t="shared" ref="N25:N27" si="25">SUM(L25:M25)</f>
        <v>7705782</v>
      </c>
      <c r="O25" s="28"/>
      <c r="P25" s="28"/>
      <c r="Q25" s="28">
        <f t="shared" ref="Q25:Q27" si="26">R25-O25</f>
        <v>0</v>
      </c>
      <c r="R25" s="28"/>
      <c r="S25" s="28"/>
      <c r="T25" s="28">
        <f t="shared" ref="T25:T27" si="27">SUM(R25:S25)</f>
        <v>0</v>
      </c>
      <c r="W25" s="321">
        <f>C25+'4. sz. mell'!C24</f>
        <v>15830245</v>
      </c>
      <c r="X25" s="321">
        <f>I25+'4. sz. mell'!I24</f>
        <v>9121982</v>
      </c>
      <c r="Y25" s="321" t="e">
        <f>#REF!+'4. sz. mell'!#REF!</f>
        <v>#REF!</v>
      </c>
      <c r="Z25" s="321" t="e">
        <f>#REF!+'4. sz. mell'!#REF!</f>
        <v>#REF!</v>
      </c>
      <c r="AA25" s="321" t="e">
        <f>#REF!+'4. sz. mell'!#REF!</f>
        <v>#REF!</v>
      </c>
      <c r="AB25" s="321">
        <f>I25+'4. sz. mell'!I24</f>
        <v>9121982</v>
      </c>
      <c r="AC25" s="321"/>
      <c r="AD25" s="321"/>
      <c r="AE25" s="321"/>
      <c r="AF25" s="321"/>
      <c r="AG25" s="321"/>
      <c r="AH25" s="321"/>
      <c r="AI25" s="321"/>
      <c r="AL25" s="321">
        <f t="shared" si="0"/>
        <v>21786876</v>
      </c>
      <c r="AM25" s="321">
        <f t="shared" si="1"/>
        <v>0</v>
      </c>
      <c r="AN25" s="321">
        <f t="shared" si="2"/>
        <v>21786876</v>
      </c>
      <c r="AO25" s="321">
        <f t="shared" si="3"/>
        <v>0</v>
      </c>
      <c r="AP25" s="321">
        <f t="shared" si="4"/>
        <v>21786876</v>
      </c>
    </row>
    <row r="26" spans="1:48" s="17" customFormat="1" ht="12" customHeight="1" x14ac:dyDescent="0.3">
      <c r="A26" s="26" t="s">
        <v>47</v>
      </c>
      <c r="B26" s="29" t="s">
        <v>48</v>
      </c>
      <c r="C26" s="30"/>
      <c r="D26" s="30">
        <v>0</v>
      </c>
      <c r="E26" s="30">
        <f t="shared" si="9"/>
        <v>0</v>
      </c>
      <c r="F26" s="30">
        <v>0</v>
      </c>
      <c r="G26" s="30"/>
      <c r="H26" s="30">
        <f t="shared" si="24"/>
        <v>0</v>
      </c>
      <c r="I26" s="30"/>
      <c r="J26" s="30">
        <v>0</v>
      </c>
      <c r="K26" s="30">
        <f t="shared" si="10"/>
        <v>0</v>
      </c>
      <c r="L26" s="30">
        <v>0</v>
      </c>
      <c r="M26" s="30"/>
      <c r="N26" s="30">
        <f t="shared" si="25"/>
        <v>0</v>
      </c>
      <c r="O26" s="30"/>
      <c r="P26" s="30"/>
      <c r="Q26" s="30">
        <f t="shared" si="26"/>
        <v>0</v>
      </c>
      <c r="R26" s="30"/>
      <c r="S26" s="30"/>
      <c r="T26" s="30">
        <f t="shared" si="27"/>
        <v>0</v>
      </c>
      <c r="AL26" s="321">
        <f t="shared" si="0"/>
        <v>0</v>
      </c>
      <c r="AM26" s="321">
        <f t="shared" si="1"/>
        <v>0</v>
      </c>
      <c r="AN26" s="321">
        <f t="shared" si="2"/>
        <v>0</v>
      </c>
      <c r="AO26" s="321">
        <f t="shared" si="3"/>
        <v>0</v>
      </c>
      <c r="AP26" s="321">
        <f t="shared" si="4"/>
        <v>0</v>
      </c>
    </row>
    <row r="27" spans="1:48" s="21" customFormat="1" ht="12" customHeight="1" thickBot="1" x14ac:dyDescent="0.35">
      <c r="A27" s="18" t="s">
        <v>49</v>
      </c>
      <c r="B27" s="33" t="s">
        <v>50</v>
      </c>
      <c r="C27" s="32"/>
      <c r="D27" s="32">
        <v>0</v>
      </c>
      <c r="E27" s="32">
        <f t="shared" si="9"/>
        <v>0</v>
      </c>
      <c r="F27" s="32">
        <v>0</v>
      </c>
      <c r="G27" s="32"/>
      <c r="H27" s="32">
        <f t="shared" si="24"/>
        <v>0</v>
      </c>
      <c r="I27" s="32"/>
      <c r="J27" s="32">
        <v>0</v>
      </c>
      <c r="K27" s="32">
        <f t="shared" si="10"/>
        <v>0</v>
      </c>
      <c r="L27" s="32">
        <v>0</v>
      </c>
      <c r="M27" s="32"/>
      <c r="N27" s="32">
        <f t="shared" si="25"/>
        <v>0</v>
      </c>
      <c r="O27" s="32"/>
      <c r="P27" s="32"/>
      <c r="Q27" s="32">
        <f t="shared" si="26"/>
        <v>0</v>
      </c>
      <c r="R27" s="32"/>
      <c r="S27" s="32"/>
      <c r="T27" s="32">
        <f t="shared" si="27"/>
        <v>0</v>
      </c>
      <c r="AL27" s="321">
        <f t="shared" si="0"/>
        <v>0</v>
      </c>
      <c r="AM27" s="321">
        <f t="shared" si="1"/>
        <v>0</v>
      </c>
      <c r="AN27" s="321">
        <f t="shared" si="2"/>
        <v>0</v>
      </c>
      <c r="AO27" s="321">
        <f t="shared" si="3"/>
        <v>0</v>
      </c>
      <c r="AP27" s="321">
        <f t="shared" si="4"/>
        <v>0</v>
      </c>
    </row>
    <row r="28" spans="1:48" s="21" customFormat="1" ht="15" customHeight="1" thickBot="1" x14ac:dyDescent="0.25">
      <c r="A28" s="36" t="s">
        <v>51</v>
      </c>
      <c r="B28" s="37" t="s">
        <v>52</v>
      </c>
      <c r="C28" s="38">
        <f t="shared" ref="C28:T28" si="28">+C23+C24</f>
        <v>212337294</v>
      </c>
      <c r="D28" s="38">
        <f t="shared" si="28"/>
        <v>240275295</v>
      </c>
      <c r="E28" s="38">
        <f t="shared" si="28"/>
        <v>5265486</v>
      </c>
      <c r="F28" s="38">
        <f t="shared" si="28"/>
        <v>245540781</v>
      </c>
      <c r="G28" s="38">
        <f t="shared" si="28"/>
        <v>0</v>
      </c>
      <c r="H28" s="38">
        <f t="shared" si="28"/>
        <v>245540781</v>
      </c>
      <c r="I28" s="38">
        <f t="shared" si="28"/>
        <v>96294582</v>
      </c>
      <c r="J28" s="38">
        <f t="shared" si="28"/>
        <v>105667743</v>
      </c>
      <c r="K28" s="38">
        <f t="shared" si="28"/>
        <v>4260108</v>
      </c>
      <c r="L28" s="38">
        <f t="shared" si="28"/>
        <v>109927851</v>
      </c>
      <c r="M28" s="38">
        <f t="shared" si="28"/>
        <v>0</v>
      </c>
      <c r="N28" s="38">
        <f t="shared" si="28"/>
        <v>109927851</v>
      </c>
      <c r="O28" s="38">
        <f t="shared" si="28"/>
        <v>0</v>
      </c>
      <c r="P28" s="38">
        <f t="shared" si="28"/>
        <v>0</v>
      </c>
      <c r="Q28" s="38">
        <f t="shared" si="28"/>
        <v>0</v>
      </c>
      <c r="R28" s="38">
        <f t="shared" si="28"/>
        <v>0</v>
      </c>
      <c r="S28" s="38">
        <f t="shared" si="28"/>
        <v>0</v>
      </c>
      <c r="T28" s="38">
        <f t="shared" si="28"/>
        <v>0</v>
      </c>
      <c r="AL28" s="321">
        <f t="shared" si="0"/>
        <v>308631876</v>
      </c>
      <c r="AM28" s="321">
        <f t="shared" si="1"/>
        <v>9525594</v>
      </c>
      <c r="AN28" s="321">
        <f t="shared" si="2"/>
        <v>355468632</v>
      </c>
      <c r="AO28" s="321">
        <f t="shared" si="3"/>
        <v>0</v>
      </c>
      <c r="AP28" s="321">
        <f t="shared" si="4"/>
        <v>355468632</v>
      </c>
    </row>
    <row r="29" spans="1:48" s="21" customFormat="1" ht="15" customHeight="1" thickBot="1" x14ac:dyDescent="0.3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AL29" s="321">
        <f t="shared" si="0"/>
        <v>0</v>
      </c>
      <c r="AM29" s="321">
        <f t="shared" si="1"/>
        <v>0</v>
      </c>
      <c r="AN29" s="321">
        <f t="shared" si="2"/>
        <v>0</v>
      </c>
      <c r="AO29" s="321">
        <f t="shared" si="3"/>
        <v>0</v>
      </c>
      <c r="AP29" s="321">
        <f t="shared" si="4"/>
        <v>0</v>
      </c>
    </row>
    <row r="30" spans="1:48" s="12" customFormat="1" ht="46.2" thickBot="1" x14ac:dyDescent="0.35">
      <c r="A30" s="42"/>
      <c r="B30" s="43" t="s">
        <v>53</v>
      </c>
      <c r="C30" s="403" t="s">
        <v>349</v>
      </c>
      <c r="D30" s="230" t="s">
        <v>467</v>
      </c>
      <c r="E30" s="208" t="s">
        <v>343</v>
      </c>
      <c r="F30" s="208" t="s">
        <v>344</v>
      </c>
      <c r="G30" s="208" t="s">
        <v>345</v>
      </c>
      <c r="H30" s="208" t="s">
        <v>344</v>
      </c>
      <c r="I30" s="208" t="s">
        <v>350</v>
      </c>
      <c r="J30" s="68" t="s">
        <v>467</v>
      </c>
      <c r="K30" s="208" t="s">
        <v>343</v>
      </c>
      <c r="L30" s="208" t="s">
        <v>344</v>
      </c>
      <c r="M30" s="208" t="s">
        <v>345</v>
      </c>
      <c r="N30" s="208" t="s">
        <v>344</v>
      </c>
      <c r="O30" s="208" t="s">
        <v>351</v>
      </c>
      <c r="P30" s="68" t="s">
        <v>467</v>
      </c>
      <c r="Q30" s="208" t="s">
        <v>343</v>
      </c>
      <c r="R30" s="208" t="s">
        <v>344</v>
      </c>
      <c r="S30" s="208" t="s">
        <v>345</v>
      </c>
      <c r="T30" s="208" t="s">
        <v>344</v>
      </c>
      <c r="AL30" s="321">
        <f t="shared" si="0"/>
        <v>0</v>
      </c>
      <c r="AM30" s="321">
        <f t="shared" si="1"/>
        <v>0</v>
      </c>
      <c r="AN30" s="321">
        <f t="shared" si="2"/>
        <v>0</v>
      </c>
      <c r="AO30" s="321">
        <f t="shared" si="3"/>
        <v>0</v>
      </c>
      <c r="AP30" s="321">
        <f t="shared" si="4"/>
        <v>0</v>
      </c>
    </row>
    <row r="31" spans="1:48" s="44" customFormat="1" ht="12" customHeight="1" thickBot="1" x14ac:dyDescent="0.35">
      <c r="A31" s="257" t="s">
        <v>4</v>
      </c>
      <c r="B31" s="258" t="s">
        <v>375</v>
      </c>
      <c r="C31" s="402">
        <f>SUM(C32:C37)</f>
        <v>17259094</v>
      </c>
      <c r="D31" s="402">
        <f t="shared" ref="D31:T31" si="29">SUM(D32:D37)</f>
        <v>13367803</v>
      </c>
      <c r="E31" s="402">
        <f t="shared" si="29"/>
        <v>0</v>
      </c>
      <c r="F31" s="402">
        <f t="shared" si="29"/>
        <v>13367803</v>
      </c>
      <c r="G31" s="402">
        <f t="shared" si="29"/>
        <v>0</v>
      </c>
      <c r="H31" s="402">
        <f t="shared" si="29"/>
        <v>13367803</v>
      </c>
      <c r="I31" s="402">
        <f t="shared" si="29"/>
        <v>19615782</v>
      </c>
      <c r="J31" s="402">
        <f t="shared" si="29"/>
        <v>19615782</v>
      </c>
      <c r="K31" s="402">
        <f t="shared" si="29"/>
        <v>0</v>
      </c>
      <c r="L31" s="402">
        <f t="shared" si="29"/>
        <v>19615782</v>
      </c>
      <c r="M31" s="402">
        <f t="shared" si="29"/>
        <v>0</v>
      </c>
      <c r="N31" s="402">
        <f t="shared" si="29"/>
        <v>19615782</v>
      </c>
      <c r="O31" s="402">
        <f t="shared" si="29"/>
        <v>0</v>
      </c>
      <c r="P31" s="402">
        <f t="shared" si="29"/>
        <v>0</v>
      </c>
      <c r="Q31" s="402">
        <f t="shared" si="29"/>
        <v>0</v>
      </c>
      <c r="R31" s="402">
        <f t="shared" si="29"/>
        <v>0</v>
      </c>
      <c r="S31" s="402">
        <f t="shared" si="29"/>
        <v>0</v>
      </c>
      <c r="T31" s="402">
        <f t="shared" si="29"/>
        <v>0</v>
      </c>
      <c r="AL31" s="321">
        <f t="shared" si="0"/>
        <v>36874876</v>
      </c>
      <c r="AM31" s="321">
        <f t="shared" si="1"/>
        <v>0</v>
      </c>
      <c r="AN31" s="321">
        <f t="shared" si="2"/>
        <v>32983585</v>
      </c>
      <c r="AO31" s="321">
        <f t="shared" si="3"/>
        <v>0</v>
      </c>
      <c r="AP31" s="321">
        <f t="shared" si="4"/>
        <v>32983585</v>
      </c>
    </row>
    <row r="32" spans="1:48" ht="12" customHeight="1" x14ac:dyDescent="0.3">
      <c r="A32" s="259" t="s">
        <v>5</v>
      </c>
      <c r="B32" s="108" t="s">
        <v>243</v>
      </c>
      <c r="C32" s="260"/>
      <c r="D32" s="401">
        <v>0</v>
      </c>
      <c r="E32" s="28">
        <f t="shared" ref="E32:E63" si="30">F32-D32</f>
        <v>0</v>
      </c>
      <c r="F32" s="28">
        <v>0</v>
      </c>
      <c r="G32" s="28"/>
      <c r="H32" s="28">
        <f t="shared" ref="H32:H37" si="31">SUM(F32:G32)</f>
        <v>0</v>
      </c>
      <c r="I32" s="28">
        <v>200000</v>
      </c>
      <c r="J32" s="28">
        <v>200000</v>
      </c>
      <c r="K32" s="28">
        <f t="shared" ref="K32:K63" si="32">L32-J32</f>
        <v>20100</v>
      </c>
      <c r="L32" s="28">
        <v>220100</v>
      </c>
      <c r="M32" s="28"/>
      <c r="N32" s="28">
        <f t="shared" ref="N32:N37" si="33">SUM(L32:M32)</f>
        <v>220100</v>
      </c>
      <c r="O32" s="28"/>
      <c r="P32" s="28"/>
      <c r="Q32" s="28">
        <f t="shared" ref="Q32:Q37" si="34">R32-O32</f>
        <v>0</v>
      </c>
      <c r="R32" s="28"/>
      <c r="S32" s="28"/>
      <c r="T32" s="28">
        <f t="shared" ref="T32:T37" si="35">SUM(R32:S32)</f>
        <v>0</v>
      </c>
      <c r="V32" s="53"/>
      <c r="W32" s="53">
        <f>C32+'4. sz. mell'!C31</f>
        <v>156540000</v>
      </c>
      <c r="X32" s="53">
        <f>D32+'4. sz. mell'!D31</f>
        <v>191085311</v>
      </c>
      <c r="Y32" s="53">
        <f>E32+'4. sz. mell'!E31</f>
        <v>7479503</v>
      </c>
      <c r="Z32" s="53">
        <f>F32+'4. sz. mell'!F31</f>
        <v>198564814</v>
      </c>
      <c r="AA32" s="53">
        <f>G32+'4. sz. mell'!G31</f>
        <v>0</v>
      </c>
      <c r="AB32" s="53">
        <f>H32+'4. sz. mell'!H31</f>
        <v>198564814</v>
      </c>
      <c r="AC32" s="53">
        <f>I32+'4. sz. mell'!I31</f>
        <v>66996000</v>
      </c>
      <c r="AD32" s="53">
        <f>J32+'4. sz. mell'!J31</f>
        <v>75948873</v>
      </c>
      <c r="AE32" s="53">
        <f>K32+'4. sz. mell'!K31</f>
        <v>980913</v>
      </c>
      <c r="AF32" s="53">
        <f>L32+'4. sz. mell'!L31</f>
        <v>76929786</v>
      </c>
      <c r="AG32" s="53">
        <f>M32+'4. sz. mell'!M31</f>
        <v>0</v>
      </c>
      <c r="AH32" s="53"/>
      <c r="AI32" s="53"/>
      <c r="AJ32" s="53"/>
      <c r="AK32" s="53"/>
      <c r="AL32" s="321">
        <f t="shared" si="0"/>
        <v>200000</v>
      </c>
      <c r="AM32" s="321">
        <f t="shared" si="1"/>
        <v>20100</v>
      </c>
      <c r="AN32" s="321">
        <f t="shared" si="2"/>
        <v>220100</v>
      </c>
      <c r="AO32" s="321">
        <f t="shared" si="3"/>
        <v>0</v>
      </c>
      <c r="AP32" s="321">
        <f t="shared" si="4"/>
        <v>220100</v>
      </c>
      <c r="AQ32" s="53" t="e">
        <f>#REF!+'4. sz. mell'!#REF!</f>
        <v>#REF!</v>
      </c>
      <c r="AR32" s="53">
        <f>O32+'4. sz. mell'!O31</f>
        <v>0</v>
      </c>
      <c r="AS32" s="53" t="e">
        <f>#REF!+'4. sz. mell'!#REF!</f>
        <v>#REF!</v>
      </c>
      <c r="AT32" s="53" t="e">
        <f>#REF!+'4. sz. mell'!#REF!</f>
        <v>#REF!</v>
      </c>
      <c r="AU32" s="53" t="e">
        <f>#REF!+'4. sz. mell'!#REF!</f>
        <v>#REF!</v>
      </c>
      <c r="AV32" s="53" t="e">
        <f>#REF!+'4. sz. mell'!#REF!</f>
        <v>#REF!</v>
      </c>
    </row>
    <row r="33" spans="1:42" ht="12" customHeight="1" x14ac:dyDescent="0.3">
      <c r="A33" s="261" t="s">
        <v>6</v>
      </c>
      <c r="B33" s="19" t="s">
        <v>56</v>
      </c>
      <c r="C33" s="262"/>
      <c r="D33" s="262">
        <v>0</v>
      </c>
      <c r="E33" s="45">
        <f t="shared" si="30"/>
        <v>0</v>
      </c>
      <c r="F33" s="45">
        <v>0</v>
      </c>
      <c r="G33" s="45"/>
      <c r="H33" s="45">
        <f t="shared" si="31"/>
        <v>0</v>
      </c>
      <c r="I33" s="45">
        <v>87000</v>
      </c>
      <c r="J33" s="45">
        <v>87000</v>
      </c>
      <c r="K33" s="45">
        <f t="shared" si="32"/>
        <v>-50100</v>
      </c>
      <c r="L33" s="45">
        <v>36900</v>
      </c>
      <c r="M33" s="45"/>
      <c r="N33" s="45">
        <f t="shared" si="33"/>
        <v>36900</v>
      </c>
      <c r="O33" s="45"/>
      <c r="P33" s="45"/>
      <c r="Q33" s="45">
        <f t="shared" si="34"/>
        <v>0</v>
      </c>
      <c r="R33" s="45"/>
      <c r="S33" s="45"/>
      <c r="T33" s="45">
        <f t="shared" si="35"/>
        <v>0</v>
      </c>
      <c r="V33" s="53"/>
      <c r="W33" s="53">
        <f>C33+'4. sz. mell'!C32</f>
        <v>21539000</v>
      </c>
      <c r="X33" s="53">
        <f>D33+'4. sz. mell'!D32</f>
        <v>29385831</v>
      </c>
      <c r="Y33" s="53">
        <f>E33+'4. sz. mell'!E32</f>
        <v>-114717</v>
      </c>
      <c r="Z33" s="53">
        <f>F33+'4. sz. mell'!F32</f>
        <v>29271114</v>
      </c>
      <c r="AA33" s="53">
        <f>G33+'4. sz. mell'!G32</f>
        <v>0</v>
      </c>
      <c r="AB33" s="53">
        <f>H33+'4. sz. mell'!H32</f>
        <v>29271114</v>
      </c>
      <c r="AC33" s="53">
        <f>I33+'4. sz. mell'!I32</f>
        <v>8841000</v>
      </c>
      <c r="AD33" s="53">
        <f>J33+'4. sz. mell'!J32</f>
        <v>10478438</v>
      </c>
      <c r="AE33" s="53">
        <f>K33+'4. sz. mell'!K32</f>
        <v>1149895</v>
      </c>
      <c r="AF33" s="53">
        <f>L33+'4. sz. mell'!L32</f>
        <v>11628333</v>
      </c>
      <c r="AG33" s="53">
        <f>M33+'4. sz. mell'!M32</f>
        <v>0</v>
      </c>
      <c r="AH33" s="53"/>
      <c r="AI33" s="53"/>
      <c r="AJ33" s="53"/>
      <c r="AK33" s="53"/>
      <c r="AL33" s="321">
        <f t="shared" si="0"/>
        <v>87000</v>
      </c>
      <c r="AM33" s="321">
        <f t="shared" si="1"/>
        <v>-50100</v>
      </c>
      <c r="AN33" s="321">
        <f t="shared" si="2"/>
        <v>36900</v>
      </c>
      <c r="AO33" s="321">
        <f t="shared" si="3"/>
        <v>0</v>
      </c>
      <c r="AP33" s="321">
        <f t="shared" si="4"/>
        <v>36900</v>
      </c>
    </row>
    <row r="34" spans="1:42" ht="12" customHeight="1" x14ac:dyDescent="0.3">
      <c r="A34" s="261" t="s">
        <v>7</v>
      </c>
      <c r="B34" s="19" t="s">
        <v>376</v>
      </c>
      <c r="C34" s="263">
        <v>3178000</v>
      </c>
      <c r="D34" s="263">
        <v>3178000</v>
      </c>
      <c r="E34" s="45">
        <f t="shared" si="30"/>
        <v>0</v>
      </c>
      <c r="F34" s="45">
        <v>3178000</v>
      </c>
      <c r="G34" s="45"/>
      <c r="H34" s="45">
        <f t="shared" si="31"/>
        <v>3178000</v>
      </c>
      <c r="I34" s="45">
        <v>5215000</v>
      </c>
      <c r="J34" s="45">
        <v>5215000</v>
      </c>
      <c r="K34" s="45">
        <f t="shared" si="32"/>
        <v>30000</v>
      </c>
      <c r="L34" s="45">
        <v>5245000</v>
      </c>
      <c r="M34" s="45"/>
      <c r="N34" s="45">
        <f t="shared" si="33"/>
        <v>5245000</v>
      </c>
      <c r="O34" s="45"/>
      <c r="P34" s="45"/>
      <c r="Q34" s="45">
        <f t="shared" si="34"/>
        <v>0</v>
      </c>
      <c r="R34" s="45"/>
      <c r="S34" s="45"/>
      <c r="T34" s="45">
        <f t="shared" si="35"/>
        <v>0</v>
      </c>
      <c r="V34" s="53"/>
      <c r="W34" s="53">
        <f>C34+'4. sz. mell'!C33</f>
        <v>39668000</v>
      </c>
      <c r="X34" s="53">
        <f>D34+'4. sz. mell'!D33</f>
        <v>42497918</v>
      </c>
      <c r="Y34" s="53">
        <f>E34+'4. sz. mell'!E33</f>
        <v>-832150</v>
      </c>
      <c r="Z34" s="53">
        <f>F34+'4. sz. mell'!F33</f>
        <v>41665768</v>
      </c>
      <c r="AA34" s="53">
        <f>G34+'4. sz. mell'!G33</f>
        <v>0</v>
      </c>
      <c r="AB34" s="53">
        <f>H34+'4. sz. mell'!H33</f>
        <v>41665768</v>
      </c>
      <c r="AC34" s="53">
        <f>I34+'4. sz. mell'!I33</f>
        <v>32017000</v>
      </c>
      <c r="AD34" s="53">
        <f>J34+'4. sz. mell'!J33</f>
        <v>32092082</v>
      </c>
      <c r="AE34" s="53">
        <f>K34+'4. sz. mell'!K33</f>
        <v>1172150</v>
      </c>
      <c r="AF34" s="53">
        <f>L34+'4. sz. mell'!L33</f>
        <v>33264232</v>
      </c>
      <c r="AG34" s="53">
        <f>M34+'4. sz. mell'!M33</f>
        <v>0</v>
      </c>
      <c r="AH34" s="53"/>
      <c r="AI34" s="53"/>
      <c r="AJ34" s="53"/>
      <c r="AK34" s="53"/>
      <c r="AL34" s="321">
        <f t="shared" si="0"/>
        <v>8393000</v>
      </c>
      <c r="AM34" s="321">
        <f t="shared" si="1"/>
        <v>30000</v>
      </c>
      <c r="AN34" s="321">
        <f t="shared" si="2"/>
        <v>8423000</v>
      </c>
      <c r="AO34" s="321">
        <f t="shared" si="3"/>
        <v>0</v>
      </c>
      <c r="AP34" s="321">
        <f t="shared" si="4"/>
        <v>8423000</v>
      </c>
    </row>
    <row r="35" spans="1:42" ht="12" customHeight="1" x14ac:dyDescent="0.3">
      <c r="A35" s="261" t="s">
        <v>8</v>
      </c>
      <c r="B35" s="114" t="s">
        <v>58</v>
      </c>
      <c r="C35" s="264"/>
      <c r="D35" s="264">
        <v>0</v>
      </c>
      <c r="E35" s="45">
        <f t="shared" si="30"/>
        <v>0</v>
      </c>
      <c r="F35" s="45">
        <v>0</v>
      </c>
      <c r="G35" s="45"/>
      <c r="H35" s="45">
        <f t="shared" si="31"/>
        <v>0</v>
      </c>
      <c r="I35" s="45"/>
      <c r="J35" s="45">
        <v>0</v>
      </c>
      <c r="K35" s="45">
        <f t="shared" si="32"/>
        <v>0</v>
      </c>
      <c r="L35" s="45">
        <v>0</v>
      </c>
      <c r="M35" s="45"/>
      <c r="N35" s="45">
        <f t="shared" si="33"/>
        <v>0</v>
      </c>
      <c r="O35" s="45"/>
      <c r="P35" s="45"/>
      <c r="Q35" s="45">
        <f t="shared" si="34"/>
        <v>0</v>
      </c>
      <c r="R35" s="45"/>
      <c r="S35" s="45"/>
      <c r="T35" s="45">
        <f t="shared" si="35"/>
        <v>0</v>
      </c>
      <c r="V35" s="53"/>
      <c r="W35" s="53">
        <f>C35+'4. sz. mell'!C34</f>
        <v>0</v>
      </c>
      <c r="X35" s="53">
        <f>D35+'4. sz. mell'!D34</f>
        <v>0</v>
      </c>
      <c r="Y35" s="53">
        <f>E35+'4. sz. mell'!E34</f>
        <v>0</v>
      </c>
      <c r="Z35" s="53">
        <f>F35+'4. sz. mell'!F34</f>
        <v>0</v>
      </c>
      <c r="AA35" s="53">
        <f>G35+'4. sz. mell'!G34</f>
        <v>0</v>
      </c>
      <c r="AB35" s="53">
        <f>H35+'4. sz. mell'!H34</f>
        <v>0</v>
      </c>
      <c r="AC35" s="53">
        <f>I35+'4. sz. mell'!I34</f>
        <v>0</v>
      </c>
      <c r="AD35" s="53">
        <f>J35+'4. sz. mell'!J34</f>
        <v>0</v>
      </c>
      <c r="AE35" s="53">
        <f>K35+'4. sz. mell'!K34</f>
        <v>0</v>
      </c>
      <c r="AF35" s="53">
        <f>L35+'4. sz. mell'!L34</f>
        <v>0</v>
      </c>
      <c r="AG35" s="53">
        <f>M35+'4. sz. mell'!M34</f>
        <v>0</v>
      </c>
      <c r="AH35" s="53"/>
      <c r="AI35" s="53"/>
      <c r="AJ35" s="53"/>
      <c r="AK35" s="53"/>
      <c r="AL35" s="321">
        <f t="shared" si="0"/>
        <v>0</v>
      </c>
      <c r="AM35" s="321">
        <f t="shared" si="1"/>
        <v>0</v>
      </c>
      <c r="AN35" s="321">
        <f t="shared" si="2"/>
        <v>0</v>
      </c>
      <c r="AO35" s="321">
        <f t="shared" si="3"/>
        <v>0</v>
      </c>
      <c r="AP35" s="321">
        <f t="shared" si="4"/>
        <v>0</v>
      </c>
    </row>
    <row r="36" spans="1:42" ht="12" customHeight="1" x14ac:dyDescent="0.3">
      <c r="A36" s="265" t="s">
        <v>9</v>
      </c>
      <c r="B36" s="114" t="s">
        <v>59</v>
      </c>
      <c r="C36" s="264"/>
      <c r="D36" s="407">
        <v>500000</v>
      </c>
      <c r="E36" s="45">
        <f t="shared" si="30"/>
        <v>0</v>
      </c>
      <c r="F36" s="45">
        <v>500000</v>
      </c>
      <c r="G36" s="45"/>
      <c r="H36" s="45">
        <f t="shared" si="31"/>
        <v>500000</v>
      </c>
      <c r="I36" s="45">
        <v>6290000</v>
      </c>
      <c r="J36" s="45">
        <v>8690000</v>
      </c>
      <c r="K36" s="45">
        <f t="shared" si="32"/>
        <v>0</v>
      </c>
      <c r="L36" s="45">
        <v>8690000</v>
      </c>
      <c r="M36" s="45"/>
      <c r="N36" s="45">
        <f t="shared" si="33"/>
        <v>8690000</v>
      </c>
      <c r="O36" s="45"/>
      <c r="P36" s="45"/>
      <c r="Q36" s="45">
        <f t="shared" si="34"/>
        <v>0</v>
      </c>
      <c r="R36" s="45"/>
      <c r="S36" s="45"/>
      <c r="T36" s="45">
        <f t="shared" si="35"/>
        <v>0</v>
      </c>
      <c r="V36" s="53"/>
      <c r="W36" s="53">
        <f>C36+'4. sz. mell'!C35</f>
        <v>1226351</v>
      </c>
      <c r="X36" s="53">
        <f>D36+'4. sz. mell'!D35</f>
        <v>500000</v>
      </c>
      <c r="Y36" s="53">
        <f>E36+'4. sz. mell'!E35</f>
        <v>0</v>
      </c>
      <c r="Z36" s="53">
        <f>F36+'4. sz. mell'!F35</f>
        <v>500000</v>
      </c>
      <c r="AA36" s="53">
        <f>G36+'4. sz. mell'!G35</f>
        <v>0</v>
      </c>
      <c r="AB36" s="53">
        <f>H36+'4. sz. mell'!H35</f>
        <v>500000</v>
      </c>
      <c r="AC36" s="53">
        <f>I36+'4. sz. mell'!I35</f>
        <v>6290000</v>
      </c>
      <c r="AD36" s="53">
        <f>J36+'4. sz. mell'!J35</f>
        <v>9022951</v>
      </c>
      <c r="AE36" s="53">
        <f>K36+'4. sz. mell'!K35</f>
        <v>0</v>
      </c>
      <c r="AF36" s="53">
        <f>L36+'4. sz. mell'!L35</f>
        <v>9022951</v>
      </c>
      <c r="AG36" s="53">
        <f>M36+'4. sz. mell'!M35</f>
        <v>0</v>
      </c>
      <c r="AH36" s="53"/>
      <c r="AI36" s="53"/>
      <c r="AJ36" s="53"/>
      <c r="AK36" s="53"/>
      <c r="AL36" s="321">
        <f t="shared" si="0"/>
        <v>6290000</v>
      </c>
      <c r="AM36" s="321">
        <f t="shared" si="1"/>
        <v>0</v>
      </c>
      <c r="AN36" s="321">
        <f t="shared" si="2"/>
        <v>9190000</v>
      </c>
      <c r="AO36" s="321">
        <f t="shared" si="3"/>
        <v>0</v>
      </c>
      <c r="AP36" s="321">
        <f t="shared" si="4"/>
        <v>9190000</v>
      </c>
    </row>
    <row r="37" spans="1:42" ht="12" customHeight="1" thickBot="1" x14ac:dyDescent="0.35">
      <c r="A37" s="266" t="s">
        <v>377</v>
      </c>
      <c r="B37" s="267" t="s">
        <v>378</v>
      </c>
      <c r="C37" s="268">
        <v>14081094</v>
      </c>
      <c r="D37" s="400">
        <v>9689803</v>
      </c>
      <c r="E37" s="30">
        <f t="shared" si="30"/>
        <v>0</v>
      </c>
      <c r="F37" s="30">
        <v>9689803</v>
      </c>
      <c r="G37" s="30"/>
      <c r="H37" s="30">
        <f t="shared" si="31"/>
        <v>9689803</v>
      </c>
      <c r="I37" s="30">
        <v>7823782</v>
      </c>
      <c r="J37" s="30">
        <v>5423782</v>
      </c>
      <c r="K37" s="30">
        <f t="shared" si="32"/>
        <v>0</v>
      </c>
      <c r="L37" s="30">
        <v>5423782</v>
      </c>
      <c r="M37" s="30"/>
      <c r="N37" s="30">
        <f t="shared" si="33"/>
        <v>5423782</v>
      </c>
      <c r="O37" s="30"/>
      <c r="P37" s="30"/>
      <c r="Q37" s="30">
        <f t="shared" si="34"/>
        <v>0</v>
      </c>
      <c r="R37" s="30"/>
      <c r="S37" s="30"/>
      <c r="T37" s="30">
        <f t="shared" si="35"/>
        <v>0</v>
      </c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321">
        <f t="shared" si="0"/>
        <v>21904876</v>
      </c>
      <c r="AM37" s="321">
        <f t="shared" si="1"/>
        <v>0</v>
      </c>
      <c r="AN37" s="321">
        <f t="shared" si="2"/>
        <v>15113585</v>
      </c>
      <c r="AO37" s="321">
        <f t="shared" si="3"/>
        <v>0</v>
      </c>
      <c r="AP37" s="321">
        <f t="shared" si="4"/>
        <v>15113585</v>
      </c>
    </row>
    <row r="38" spans="1:42" ht="12" customHeight="1" thickBot="1" x14ac:dyDescent="0.35">
      <c r="A38" s="23" t="s">
        <v>10</v>
      </c>
      <c r="B38" s="24" t="s">
        <v>60</v>
      </c>
      <c r="C38" s="16">
        <f t="shared" ref="C38:T38" si="36">SUM(C39:C41)</f>
        <v>0</v>
      </c>
      <c r="D38" s="16">
        <f t="shared" si="36"/>
        <v>0</v>
      </c>
      <c r="E38" s="16">
        <f t="shared" si="36"/>
        <v>0</v>
      </c>
      <c r="F38" s="16">
        <f t="shared" si="36"/>
        <v>0</v>
      </c>
      <c r="G38" s="16">
        <f t="shared" si="36"/>
        <v>0</v>
      </c>
      <c r="H38" s="16">
        <f t="shared" si="36"/>
        <v>0</v>
      </c>
      <c r="I38" s="16">
        <f t="shared" si="36"/>
        <v>50000</v>
      </c>
      <c r="J38" s="16">
        <f t="shared" si="36"/>
        <v>50000</v>
      </c>
      <c r="K38" s="16">
        <f t="shared" si="36"/>
        <v>0</v>
      </c>
      <c r="L38" s="16">
        <f t="shared" si="36"/>
        <v>50000</v>
      </c>
      <c r="M38" s="16">
        <f t="shared" si="36"/>
        <v>0</v>
      </c>
      <c r="N38" s="16">
        <f t="shared" si="36"/>
        <v>50000</v>
      </c>
      <c r="O38" s="16">
        <f t="shared" si="36"/>
        <v>0</v>
      </c>
      <c r="P38" s="16">
        <f t="shared" si="36"/>
        <v>0</v>
      </c>
      <c r="Q38" s="16">
        <f t="shared" si="36"/>
        <v>0</v>
      </c>
      <c r="R38" s="16">
        <f t="shared" si="36"/>
        <v>0</v>
      </c>
      <c r="S38" s="16">
        <f t="shared" si="36"/>
        <v>0</v>
      </c>
      <c r="T38" s="16">
        <f t="shared" si="36"/>
        <v>0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321">
        <f t="shared" ref="AL38:AL68" si="37">SUM(C38,I38)</f>
        <v>50000</v>
      </c>
      <c r="AM38" s="321">
        <f t="shared" ref="AM38:AM68" si="38">SUM(E38,K38)</f>
        <v>0</v>
      </c>
      <c r="AN38" s="321">
        <f t="shared" ref="AN38:AN68" si="39">SUM(F38,L38)</f>
        <v>50000</v>
      </c>
      <c r="AO38" s="321">
        <f t="shared" ref="AO38:AO68" si="40">SUM(G38,M38)</f>
        <v>0</v>
      </c>
      <c r="AP38" s="321">
        <f t="shared" ref="AP38:AP68" si="41">SUM(H38,N38)</f>
        <v>50000</v>
      </c>
    </row>
    <row r="39" spans="1:42" s="44" customFormat="1" ht="12" customHeight="1" x14ac:dyDescent="0.3">
      <c r="A39" s="18" t="s">
        <v>12</v>
      </c>
      <c r="B39" s="22" t="s">
        <v>61</v>
      </c>
      <c r="C39" s="28"/>
      <c r="D39" s="28">
        <v>0</v>
      </c>
      <c r="E39" s="28">
        <f t="shared" si="30"/>
        <v>0</v>
      </c>
      <c r="F39" s="28">
        <v>0</v>
      </c>
      <c r="G39" s="28"/>
      <c r="H39" s="28">
        <f t="shared" ref="H39:H42" si="42">SUM(F39:G39)</f>
        <v>0</v>
      </c>
      <c r="I39" s="28">
        <v>50000</v>
      </c>
      <c r="J39" s="28">
        <v>50000</v>
      </c>
      <c r="K39" s="28">
        <f t="shared" si="32"/>
        <v>0</v>
      </c>
      <c r="L39" s="28">
        <v>50000</v>
      </c>
      <c r="M39" s="28"/>
      <c r="N39" s="28">
        <f t="shared" ref="N39:N42" si="43">SUM(L39:M39)</f>
        <v>50000</v>
      </c>
      <c r="O39" s="28"/>
      <c r="P39" s="28"/>
      <c r="Q39" s="28">
        <f t="shared" ref="Q39:Q42" si="44">R39-O39</f>
        <v>0</v>
      </c>
      <c r="R39" s="28"/>
      <c r="S39" s="28"/>
      <c r="T39" s="28">
        <f t="shared" ref="T39:T42" si="45">SUM(R39:S39)</f>
        <v>0</v>
      </c>
      <c r="W39" s="319">
        <f>C39+'4. sz. mell'!C37</f>
        <v>650000</v>
      </c>
      <c r="X39" s="319">
        <f>D39+'4. sz. mell'!D37</f>
        <v>1668400</v>
      </c>
      <c r="Y39" s="319">
        <f>E39+'4. sz. mell'!E37</f>
        <v>0</v>
      </c>
      <c r="Z39" s="319">
        <f>F39+'4. sz. mell'!F37</f>
        <v>1668400</v>
      </c>
      <c r="AA39" s="319">
        <f>G39+'4. sz. mell'!G37</f>
        <v>0</v>
      </c>
      <c r="AB39" s="319">
        <f>H39+'4. sz. mell'!H37</f>
        <v>1668400</v>
      </c>
      <c r="AC39" s="319"/>
      <c r="AD39" s="319"/>
      <c r="AE39" s="319"/>
      <c r="AF39" s="319"/>
      <c r="AG39" s="319"/>
      <c r="AH39" s="319"/>
      <c r="AI39" s="319"/>
      <c r="AJ39" s="53"/>
      <c r="AK39" s="53"/>
      <c r="AL39" s="321">
        <f t="shared" si="37"/>
        <v>50000</v>
      </c>
      <c r="AM39" s="321">
        <f t="shared" si="38"/>
        <v>0</v>
      </c>
      <c r="AN39" s="321">
        <f t="shared" si="39"/>
        <v>50000</v>
      </c>
      <c r="AO39" s="321">
        <f t="shared" si="40"/>
        <v>0</v>
      </c>
      <c r="AP39" s="321">
        <f t="shared" si="41"/>
        <v>50000</v>
      </c>
    </row>
    <row r="40" spans="1:42" ht="12" customHeight="1" x14ac:dyDescent="0.3">
      <c r="A40" s="18" t="s">
        <v>14</v>
      </c>
      <c r="B40" s="19" t="s">
        <v>62</v>
      </c>
      <c r="C40" s="45"/>
      <c r="D40" s="45">
        <v>0</v>
      </c>
      <c r="E40" s="45">
        <f t="shared" si="30"/>
        <v>0</v>
      </c>
      <c r="F40" s="45">
        <v>0</v>
      </c>
      <c r="G40" s="45"/>
      <c r="H40" s="45">
        <f t="shared" si="42"/>
        <v>0</v>
      </c>
      <c r="I40" s="45"/>
      <c r="J40" s="45">
        <v>0</v>
      </c>
      <c r="K40" s="45">
        <f t="shared" si="32"/>
        <v>0</v>
      </c>
      <c r="L40" s="45">
        <v>0</v>
      </c>
      <c r="M40" s="45"/>
      <c r="N40" s="45">
        <f t="shared" si="43"/>
        <v>0</v>
      </c>
      <c r="O40" s="45"/>
      <c r="P40" s="45"/>
      <c r="Q40" s="45">
        <f t="shared" si="44"/>
        <v>0</v>
      </c>
      <c r="R40" s="45"/>
      <c r="S40" s="45"/>
      <c r="T40" s="45">
        <f t="shared" si="45"/>
        <v>0</v>
      </c>
      <c r="W40" s="319">
        <f>C40+'4. sz. mell'!C38</f>
        <v>0</v>
      </c>
      <c r="X40" s="319">
        <f>D40+'4. sz. mell'!D38</f>
        <v>0</v>
      </c>
      <c r="Y40" s="319">
        <f>E40+'4. sz. mell'!E38</f>
        <v>0</v>
      </c>
      <c r="Z40" s="319">
        <f>F40+'4. sz. mell'!F38</f>
        <v>0</v>
      </c>
      <c r="AA40" s="319">
        <f>G40+'4. sz. mell'!G38</f>
        <v>0</v>
      </c>
      <c r="AB40" s="319">
        <f>H40+'4. sz. mell'!H38</f>
        <v>0</v>
      </c>
      <c r="AC40" s="319"/>
      <c r="AD40" s="319"/>
      <c r="AE40" s="319"/>
      <c r="AF40" s="319"/>
      <c r="AG40" s="319"/>
      <c r="AH40" s="319"/>
      <c r="AI40" s="319"/>
      <c r="AJ40" s="53"/>
      <c r="AK40" s="53"/>
      <c r="AL40" s="321">
        <f t="shared" si="37"/>
        <v>0</v>
      </c>
      <c r="AM40" s="321">
        <f t="shared" si="38"/>
        <v>0</v>
      </c>
      <c r="AN40" s="321">
        <f t="shared" si="39"/>
        <v>0</v>
      </c>
      <c r="AO40" s="321">
        <f t="shared" si="40"/>
        <v>0</v>
      </c>
      <c r="AP40" s="321">
        <f t="shared" si="41"/>
        <v>0</v>
      </c>
    </row>
    <row r="41" spans="1:42" ht="12" customHeight="1" x14ac:dyDescent="0.3">
      <c r="A41" s="18" t="s">
        <v>16</v>
      </c>
      <c r="B41" s="19" t="s">
        <v>63</v>
      </c>
      <c r="C41" s="45"/>
      <c r="D41" s="45">
        <v>0</v>
      </c>
      <c r="E41" s="45">
        <f t="shared" si="30"/>
        <v>0</v>
      </c>
      <c r="F41" s="45">
        <v>0</v>
      </c>
      <c r="G41" s="45"/>
      <c r="H41" s="45">
        <f t="shared" si="42"/>
        <v>0</v>
      </c>
      <c r="I41" s="45"/>
      <c r="J41" s="45">
        <v>0</v>
      </c>
      <c r="K41" s="45">
        <f t="shared" si="32"/>
        <v>0</v>
      </c>
      <c r="L41" s="45">
        <v>0</v>
      </c>
      <c r="M41" s="45"/>
      <c r="N41" s="45">
        <f t="shared" si="43"/>
        <v>0</v>
      </c>
      <c r="O41" s="45"/>
      <c r="P41" s="45"/>
      <c r="Q41" s="45">
        <f t="shared" si="44"/>
        <v>0</v>
      </c>
      <c r="R41" s="45"/>
      <c r="S41" s="45"/>
      <c r="T41" s="45">
        <f t="shared" si="45"/>
        <v>0</v>
      </c>
      <c r="W41" s="319">
        <f>C41+'4. sz. mell'!C39</f>
        <v>0</v>
      </c>
      <c r="X41" s="319">
        <f>D41+'4. sz. mell'!D39</f>
        <v>0</v>
      </c>
      <c r="Y41" s="319">
        <f>E41+'4. sz. mell'!E39</f>
        <v>0</v>
      </c>
      <c r="Z41" s="319">
        <f>F41+'4. sz. mell'!F39</f>
        <v>0</v>
      </c>
      <c r="AA41" s="319">
        <f>G41+'4. sz. mell'!G39</f>
        <v>0</v>
      </c>
      <c r="AB41" s="319">
        <f>H41+'4. sz. mell'!H39</f>
        <v>0</v>
      </c>
      <c r="AC41" s="319"/>
      <c r="AD41" s="319"/>
      <c r="AE41" s="319"/>
      <c r="AF41" s="319"/>
      <c r="AG41" s="319"/>
      <c r="AH41" s="319"/>
      <c r="AI41" s="319"/>
      <c r="AJ41" s="53"/>
      <c r="AK41" s="53"/>
      <c r="AL41" s="321">
        <f t="shared" si="37"/>
        <v>0</v>
      </c>
      <c r="AM41" s="321">
        <f t="shared" si="38"/>
        <v>0</v>
      </c>
      <c r="AN41" s="321">
        <f t="shared" si="39"/>
        <v>0</v>
      </c>
      <c r="AO41" s="321">
        <f t="shared" si="40"/>
        <v>0</v>
      </c>
      <c r="AP41" s="321">
        <f t="shared" si="41"/>
        <v>0</v>
      </c>
    </row>
    <row r="42" spans="1:42" ht="12" customHeight="1" thickBot="1" x14ac:dyDescent="0.35">
      <c r="A42" s="18" t="s">
        <v>18</v>
      </c>
      <c r="B42" s="19" t="s">
        <v>64</v>
      </c>
      <c r="C42" s="45"/>
      <c r="D42" s="45">
        <v>0</v>
      </c>
      <c r="E42" s="45">
        <f t="shared" si="30"/>
        <v>0</v>
      </c>
      <c r="F42" s="45">
        <v>0</v>
      </c>
      <c r="G42" s="45"/>
      <c r="H42" s="45">
        <f t="shared" si="42"/>
        <v>0</v>
      </c>
      <c r="I42" s="45"/>
      <c r="J42" s="45">
        <v>0</v>
      </c>
      <c r="K42" s="45">
        <f t="shared" si="32"/>
        <v>0</v>
      </c>
      <c r="L42" s="45">
        <v>0</v>
      </c>
      <c r="M42" s="45"/>
      <c r="N42" s="45">
        <f t="shared" si="43"/>
        <v>0</v>
      </c>
      <c r="O42" s="45"/>
      <c r="P42" s="45"/>
      <c r="Q42" s="45">
        <f t="shared" si="44"/>
        <v>0</v>
      </c>
      <c r="R42" s="45"/>
      <c r="S42" s="45"/>
      <c r="T42" s="45">
        <f t="shared" si="45"/>
        <v>0</v>
      </c>
      <c r="W42" s="319">
        <f>C42+'4. sz. mell'!C40</f>
        <v>0</v>
      </c>
      <c r="X42" s="319">
        <f>D42+'4. sz. mell'!D40</f>
        <v>0</v>
      </c>
      <c r="Y42" s="319">
        <f>E42+'4. sz. mell'!E40</f>
        <v>0</v>
      </c>
      <c r="Z42" s="319">
        <f>F42+'4. sz. mell'!F40</f>
        <v>0</v>
      </c>
      <c r="AA42" s="319">
        <f>G42+'4. sz. mell'!G40</f>
        <v>0</v>
      </c>
      <c r="AB42" s="319">
        <f>H42+'4. sz. mell'!H40</f>
        <v>0</v>
      </c>
      <c r="AC42" s="319"/>
      <c r="AD42" s="319"/>
      <c r="AE42" s="319"/>
      <c r="AF42" s="319"/>
      <c r="AG42" s="319"/>
      <c r="AH42" s="319"/>
      <c r="AI42" s="319"/>
      <c r="AJ42" s="53"/>
      <c r="AK42" s="53"/>
      <c r="AL42" s="321">
        <f t="shared" si="37"/>
        <v>0</v>
      </c>
      <c r="AM42" s="321">
        <f t="shared" si="38"/>
        <v>0</v>
      </c>
      <c r="AN42" s="321">
        <f t="shared" si="39"/>
        <v>0</v>
      </c>
      <c r="AO42" s="321">
        <f t="shared" si="40"/>
        <v>0</v>
      </c>
      <c r="AP42" s="321">
        <f t="shared" si="41"/>
        <v>0</v>
      </c>
    </row>
    <row r="43" spans="1:42" s="56" customFormat="1" ht="12" customHeight="1" thickBot="1" x14ac:dyDescent="0.35">
      <c r="A43" s="54" t="s">
        <v>22</v>
      </c>
      <c r="B43" s="24" t="s">
        <v>103</v>
      </c>
      <c r="C43" s="55">
        <f>SUM(C38,C31)</f>
        <v>17259094</v>
      </c>
      <c r="D43" s="55">
        <f t="shared" ref="D43:T43" si="46">SUM(D38,D31)</f>
        <v>13367803</v>
      </c>
      <c r="E43" s="55">
        <f t="shared" si="46"/>
        <v>0</v>
      </c>
      <c r="F43" s="55">
        <f t="shared" si="46"/>
        <v>13367803</v>
      </c>
      <c r="G43" s="55">
        <f t="shared" si="46"/>
        <v>0</v>
      </c>
      <c r="H43" s="55">
        <f t="shared" si="46"/>
        <v>13367803</v>
      </c>
      <c r="I43" s="55">
        <f t="shared" si="46"/>
        <v>19665782</v>
      </c>
      <c r="J43" s="55">
        <f t="shared" si="46"/>
        <v>19665782</v>
      </c>
      <c r="K43" s="55">
        <f t="shared" si="46"/>
        <v>0</v>
      </c>
      <c r="L43" s="55">
        <f t="shared" si="46"/>
        <v>19665782</v>
      </c>
      <c r="M43" s="55">
        <f t="shared" si="46"/>
        <v>0</v>
      </c>
      <c r="N43" s="55">
        <f t="shared" si="46"/>
        <v>19665782</v>
      </c>
      <c r="O43" s="55">
        <f t="shared" si="46"/>
        <v>0</v>
      </c>
      <c r="P43" s="55">
        <f t="shared" si="46"/>
        <v>0</v>
      </c>
      <c r="Q43" s="55">
        <f t="shared" si="46"/>
        <v>0</v>
      </c>
      <c r="R43" s="55">
        <f t="shared" si="46"/>
        <v>0</v>
      </c>
      <c r="S43" s="55">
        <f t="shared" si="46"/>
        <v>0</v>
      </c>
      <c r="T43" s="55">
        <f t="shared" si="46"/>
        <v>0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321">
        <f t="shared" si="37"/>
        <v>36924876</v>
      </c>
      <c r="AM43" s="321">
        <f t="shared" si="38"/>
        <v>0</v>
      </c>
      <c r="AN43" s="321">
        <f t="shared" si="39"/>
        <v>33033585</v>
      </c>
      <c r="AO43" s="321">
        <f t="shared" si="40"/>
        <v>0</v>
      </c>
      <c r="AP43" s="321">
        <f t="shared" si="41"/>
        <v>33033585</v>
      </c>
    </row>
    <row r="44" spans="1:42" s="56" customFormat="1" ht="12" customHeight="1" thickBot="1" x14ac:dyDescent="0.35">
      <c r="A44" s="54" t="s">
        <v>29</v>
      </c>
      <c r="B44" s="24" t="s">
        <v>71</v>
      </c>
      <c r="C44" s="55">
        <f>+C45+C46+C47</f>
        <v>0</v>
      </c>
      <c r="D44" s="55">
        <f t="shared" ref="D44:T44" si="47">+D45+D46+D47</f>
        <v>0</v>
      </c>
      <c r="E44" s="55">
        <f t="shared" si="47"/>
        <v>0</v>
      </c>
      <c r="F44" s="55">
        <f t="shared" si="47"/>
        <v>0</v>
      </c>
      <c r="G44" s="55">
        <f t="shared" si="47"/>
        <v>0</v>
      </c>
      <c r="H44" s="55">
        <f t="shared" si="47"/>
        <v>0</v>
      </c>
      <c r="I44" s="55">
        <f t="shared" si="47"/>
        <v>0</v>
      </c>
      <c r="J44" s="55">
        <f t="shared" si="47"/>
        <v>0</v>
      </c>
      <c r="K44" s="55">
        <f t="shared" si="47"/>
        <v>0</v>
      </c>
      <c r="L44" s="55">
        <f t="shared" si="47"/>
        <v>0</v>
      </c>
      <c r="M44" s="55">
        <f t="shared" si="47"/>
        <v>0</v>
      </c>
      <c r="N44" s="55">
        <f t="shared" si="47"/>
        <v>0</v>
      </c>
      <c r="O44" s="55">
        <f t="shared" si="47"/>
        <v>0</v>
      </c>
      <c r="P44" s="55">
        <f t="shared" si="47"/>
        <v>0</v>
      </c>
      <c r="Q44" s="55">
        <f t="shared" si="47"/>
        <v>0</v>
      </c>
      <c r="R44" s="55">
        <f t="shared" si="47"/>
        <v>0</v>
      </c>
      <c r="S44" s="55">
        <f t="shared" si="47"/>
        <v>0</v>
      </c>
      <c r="T44" s="55">
        <f t="shared" si="47"/>
        <v>0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321">
        <f t="shared" si="37"/>
        <v>0</v>
      </c>
      <c r="AM44" s="321">
        <f t="shared" si="38"/>
        <v>0</v>
      </c>
      <c r="AN44" s="321">
        <f t="shared" si="39"/>
        <v>0</v>
      </c>
      <c r="AO44" s="321">
        <f t="shared" si="40"/>
        <v>0</v>
      </c>
      <c r="AP44" s="321">
        <f t="shared" si="41"/>
        <v>0</v>
      </c>
    </row>
    <row r="45" spans="1:42" s="59" customFormat="1" ht="12" customHeight="1" x14ac:dyDescent="0.3">
      <c r="A45" s="57" t="s">
        <v>31</v>
      </c>
      <c r="B45" s="22" t="s">
        <v>72</v>
      </c>
      <c r="C45" s="58"/>
      <c r="D45" s="58">
        <v>0</v>
      </c>
      <c r="E45" s="58">
        <f t="shared" si="30"/>
        <v>0</v>
      </c>
      <c r="F45" s="58">
        <v>0</v>
      </c>
      <c r="G45" s="58"/>
      <c r="H45" s="58">
        <f t="shared" ref="H45:H47" si="48">SUM(F45:G45)</f>
        <v>0</v>
      </c>
      <c r="I45" s="58"/>
      <c r="J45" s="58">
        <v>0</v>
      </c>
      <c r="K45" s="58">
        <f t="shared" si="32"/>
        <v>0</v>
      </c>
      <c r="L45" s="58">
        <v>0</v>
      </c>
      <c r="M45" s="58"/>
      <c r="N45" s="58">
        <f t="shared" ref="N45:N47" si="49">SUM(L45:M45)</f>
        <v>0</v>
      </c>
      <c r="O45" s="58"/>
      <c r="P45" s="58"/>
      <c r="Q45" s="58">
        <f t="shared" ref="Q45:Q47" si="50">R45-O45</f>
        <v>0</v>
      </c>
      <c r="R45" s="58"/>
      <c r="S45" s="58"/>
      <c r="T45" s="58">
        <f t="shared" ref="T45:T47" si="51">SUM(R45:S45)</f>
        <v>0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321">
        <f t="shared" si="37"/>
        <v>0</v>
      </c>
      <c r="AM45" s="321">
        <f t="shared" si="38"/>
        <v>0</v>
      </c>
      <c r="AN45" s="321">
        <f t="shared" si="39"/>
        <v>0</v>
      </c>
      <c r="AO45" s="321">
        <f t="shared" si="40"/>
        <v>0</v>
      </c>
      <c r="AP45" s="321">
        <f t="shared" si="41"/>
        <v>0</v>
      </c>
    </row>
    <row r="46" spans="1:42" s="56" customFormat="1" ht="12" customHeight="1" x14ac:dyDescent="0.3">
      <c r="A46" s="57" t="s">
        <v>33</v>
      </c>
      <c r="B46" s="22" t="s">
        <v>73</v>
      </c>
      <c r="C46" s="58"/>
      <c r="D46" s="58">
        <v>0</v>
      </c>
      <c r="E46" s="58">
        <f t="shared" si="30"/>
        <v>0</v>
      </c>
      <c r="F46" s="58">
        <v>0</v>
      </c>
      <c r="G46" s="58"/>
      <c r="H46" s="58">
        <f t="shared" si="48"/>
        <v>0</v>
      </c>
      <c r="I46" s="58"/>
      <c r="J46" s="58">
        <v>0</v>
      </c>
      <c r="K46" s="58">
        <f t="shared" si="32"/>
        <v>0</v>
      </c>
      <c r="L46" s="58">
        <v>0</v>
      </c>
      <c r="M46" s="58"/>
      <c r="N46" s="58">
        <f t="shared" si="49"/>
        <v>0</v>
      </c>
      <c r="O46" s="58"/>
      <c r="P46" s="58"/>
      <c r="Q46" s="58">
        <f t="shared" si="50"/>
        <v>0</v>
      </c>
      <c r="R46" s="58"/>
      <c r="S46" s="58"/>
      <c r="T46" s="58">
        <f t="shared" si="51"/>
        <v>0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321">
        <f t="shared" si="37"/>
        <v>0</v>
      </c>
      <c r="AM46" s="321">
        <f t="shared" si="38"/>
        <v>0</v>
      </c>
      <c r="AN46" s="321">
        <f t="shared" si="39"/>
        <v>0</v>
      </c>
      <c r="AO46" s="321">
        <f t="shared" si="40"/>
        <v>0</v>
      </c>
      <c r="AP46" s="321">
        <f t="shared" si="41"/>
        <v>0</v>
      </c>
    </row>
    <row r="47" spans="1:42" s="56" customFormat="1" ht="12" customHeight="1" thickBot="1" x14ac:dyDescent="0.35">
      <c r="A47" s="60" t="s">
        <v>35</v>
      </c>
      <c r="B47" s="61" t="s">
        <v>74</v>
      </c>
      <c r="C47" s="58"/>
      <c r="D47" s="58">
        <v>0</v>
      </c>
      <c r="E47" s="58">
        <f t="shared" si="30"/>
        <v>0</v>
      </c>
      <c r="F47" s="58">
        <v>0</v>
      </c>
      <c r="G47" s="58"/>
      <c r="H47" s="58">
        <f t="shared" si="48"/>
        <v>0</v>
      </c>
      <c r="I47" s="58"/>
      <c r="J47" s="58">
        <v>0</v>
      </c>
      <c r="K47" s="58">
        <f t="shared" si="32"/>
        <v>0</v>
      </c>
      <c r="L47" s="58">
        <v>0</v>
      </c>
      <c r="M47" s="58"/>
      <c r="N47" s="58">
        <f t="shared" si="49"/>
        <v>0</v>
      </c>
      <c r="O47" s="58"/>
      <c r="P47" s="58"/>
      <c r="Q47" s="58">
        <f t="shared" si="50"/>
        <v>0</v>
      </c>
      <c r="R47" s="58"/>
      <c r="S47" s="58"/>
      <c r="T47" s="58">
        <f t="shared" si="51"/>
        <v>0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321">
        <f t="shared" si="37"/>
        <v>0</v>
      </c>
      <c r="AM47" s="321">
        <f t="shared" si="38"/>
        <v>0</v>
      </c>
      <c r="AN47" s="321">
        <f t="shared" si="39"/>
        <v>0</v>
      </c>
      <c r="AO47" s="321">
        <f t="shared" si="40"/>
        <v>0</v>
      </c>
      <c r="AP47" s="321">
        <f t="shared" si="41"/>
        <v>0</v>
      </c>
    </row>
    <row r="48" spans="1:42" s="56" customFormat="1" ht="12" customHeight="1" thickBot="1" x14ac:dyDescent="0.35">
      <c r="A48" s="54" t="s">
        <v>37</v>
      </c>
      <c r="B48" s="24" t="s">
        <v>75</v>
      </c>
      <c r="C48" s="55">
        <f>+C49+C50+C51+C52</f>
        <v>0</v>
      </c>
      <c r="D48" s="55">
        <f t="shared" ref="D48:T48" si="52">+D49+D50+D51+D52</f>
        <v>0</v>
      </c>
      <c r="E48" s="55">
        <f t="shared" si="52"/>
        <v>0</v>
      </c>
      <c r="F48" s="55">
        <f t="shared" si="52"/>
        <v>0</v>
      </c>
      <c r="G48" s="55">
        <f t="shared" si="52"/>
        <v>0</v>
      </c>
      <c r="H48" s="55">
        <f t="shared" si="52"/>
        <v>0</v>
      </c>
      <c r="I48" s="55">
        <f t="shared" si="52"/>
        <v>0</v>
      </c>
      <c r="J48" s="55">
        <f t="shared" si="52"/>
        <v>0</v>
      </c>
      <c r="K48" s="55">
        <f t="shared" si="52"/>
        <v>0</v>
      </c>
      <c r="L48" s="55">
        <f t="shared" si="52"/>
        <v>0</v>
      </c>
      <c r="M48" s="55">
        <f t="shared" si="52"/>
        <v>0</v>
      </c>
      <c r="N48" s="55">
        <f t="shared" si="52"/>
        <v>0</v>
      </c>
      <c r="O48" s="55">
        <f t="shared" si="52"/>
        <v>0</v>
      </c>
      <c r="P48" s="55">
        <f t="shared" si="52"/>
        <v>0</v>
      </c>
      <c r="Q48" s="55">
        <f t="shared" si="52"/>
        <v>0</v>
      </c>
      <c r="R48" s="55">
        <f t="shared" si="52"/>
        <v>0</v>
      </c>
      <c r="S48" s="55">
        <f t="shared" si="52"/>
        <v>0</v>
      </c>
      <c r="T48" s="55">
        <f t="shared" si="52"/>
        <v>0</v>
      </c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321">
        <f t="shared" si="37"/>
        <v>0</v>
      </c>
      <c r="AM48" s="321">
        <f t="shared" si="38"/>
        <v>0</v>
      </c>
      <c r="AN48" s="321">
        <f t="shared" si="39"/>
        <v>0</v>
      </c>
      <c r="AO48" s="321">
        <f t="shared" si="40"/>
        <v>0</v>
      </c>
      <c r="AP48" s="321">
        <f t="shared" si="41"/>
        <v>0</v>
      </c>
    </row>
    <row r="49" spans="1:42" s="56" customFormat="1" ht="12" customHeight="1" x14ac:dyDescent="0.3">
      <c r="A49" s="57" t="s">
        <v>76</v>
      </c>
      <c r="B49" s="22" t="s">
        <v>77</v>
      </c>
      <c r="C49" s="58"/>
      <c r="D49" s="58">
        <v>0</v>
      </c>
      <c r="E49" s="58">
        <f t="shared" si="30"/>
        <v>0</v>
      </c>
      <c r="F49" s="58">
        <v>0</v>
      </c>
      <c r="G49" s="58"/>
      <c r="H49" s="58">
        <f t="shared" ref="H49:H52" si="53">SUM(F49:G49)</f>
        <v>0</v>
      </c>
      <c r="I49" s="58"/>
      <c r="J49" s="58">
        <v>0</v>
      </c>
      <c r="K49" s="58">
        <f t="shared" si="32"/>
        <v>0</v>
      </c>
      <c r="L49" s="58">
        <v>0</v>
      </c>
      <c r="M49" s="58"/>
      <c r="N49" s="58">
        <f t="shared" ref="N49:N52" si="54">SUM(L49:M49)</f>
        <v>0</v>
      </c>
      <c r="O49" s="58"/>
      <c r="P49" s="58"/>
      <c r="Q49" s="58">
        <f t="shared" ref="Q49:Q52" si="55">R49-O49</f>
        <v>0</v>
      </c>
      <c r="R49" s="58"/>
      <c r="S49" s="58"/>
      <c r="T49" s="58">
        <f t="shared" ref="T49:T52" si="56">SUM(R49:S49)</f>
        <v>0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321">
        <f t="shared" si="37"/>
        <v>0</v>
      </c>
      <c r="AM49" s="321">
        <f t="shared" si="38"/>
        <v>0</v>
      </c>
      <c r="AN49" s="321">
        <f t="shared" si="39"/>
        <v>0</v>
      </c>
      <c r="AO49" s="321">
        <f t="shared" si="40"/>
        <v>0</v>
      </c>
      <c r="AP49" s="321">
        <f t="shared" si="41"/>
        <v>0</v>
      </c>
    </row>
    <row r="50" spans="1:42" s="56" customFormat="1" ht="12" customHeight="1" x14ac:dyDescent="0.3">
      <c r="A50" s="57" t="s">
        <v>78</v>
      </c>
      <c r="B50" s="22" t="s">
        <v>79</v>
      </c>
      <c r="C50" s="58"/>
      <c r="D50" s="58">
        <v>0</v>
      </c>
      <c r="E50" s="58">
        <f t="shared" si="30"/>
        <v>0</v>
      </c>
      <c r="F50" s="58">
        <v>0</v>
      </c>
      <c r="G50" s="58"/>
      <c r="H50" s="58">
        <f t="shared" si="53"/>
        <v>0</v>
      </c>
      <c r="I50" s="58"/>
      <c r="J50" s="58">
        <v>0</v>
      </c>
      <c r="K50" s="58">
        <f t="shared" si="32"/>
        <v>0</v>
      </c>
      <c r="L50" s="58">
        <v>0</v>
      </c>
      <c r="M50" s="58"/>
      <c r="N50" s="58">
        <f t="shared" si="54"/>
        <v>0</v>
      </c>
      <c r="O50" s="58"/>
      <c r="P50" s="58"/>
      <c r="Q50" s="58">
        <f t="shared" si="55"/>
        <v>0</v>
      </c>
      <c r="R50" s="58"/>
      <c r="S50" s="58"/>
      <c r="T50" s="58">
        <f t="shared" si="56"/>
        <v>0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321">
        <f t="shared" si="37"/>
        <v>0</v>
      </c>
      <c r="AM50" s="321">
        <f t="shared" si="38"/>
        <v>0</v>
      </c>
      <c r="AN50" s="321">
        <f t="shared" si="39"/>
        <v>0</v>
      </c>
      <c r="AO50" s="321">
        <f t="shared" si="40"/>
        <v>0</v>
      </c>
      <c r="AP50" s="321">
        <f t="shared" si="41"/>
        <v>0</v>
      </c>
    </row>
    <row r="51" spans="1:42" s="56" customFormat="1" ht="12" customHeight="1" x14ac:dyDescent="0.3">
      <c r="A51" s="57" t="s">
        <v>80</v>
      </c>
      <c r="B51" s="22" t="s">
        <v>81</v>
      </c>
      <c r="C51" s="58"/>
      <c r="D51" s="58">
        <v>0</v>
      </c>
      <c r="E51" s="58">
        <f t="shared" si="30"/>
        <v>0</v>
      </c>
      <c r="F51" s="58">
        <v>0</v>
      </c>
      <c r="G51" s="58"/>
      <c r="H51" s="58">
        <f t="shared" si="53"/>
        <v>0</v>
      </c>
      <c r="I51" s="58"/>
      <c r="J51" s="58">
        <v>0</v>
      </c>
      <c r="K51" s="58">
        <f t="shared" si="32"/>
        <v>0</v>
      </c>
      <c r="L51" s="58">
        <v>0</v>
      </c>
      <c r="M51" s="58"/>
      <c r="N51" s="58">
        <f t="shared" si="54"/>
        <v>0</v>
      </c>
      <c r="O51" s="58"/>
      <c r="P51" s="58"/>
      <c r="Q51" s="58">
        <f t="shared" si="55"/>
        <v>0</v>
      </c>
      <c r="R51" s="58"/>
      <c r="S51" s="58"/>
      <c r="T51" s="58">
        <f t="shared" si="56"/>
        <v>0</v>
      </c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321">
        <f t="shared" si="37"/>
        <v>0</v>
      </c>
      <c r="AM51" s="321">
        <f t="shared" si="38"/>
        <v>0</v>
      </c>
      <c r="AN51" s="321">
        <f t="shared" si="39"/>
        <v>0</v>
      </c>
      <c r="AO51" s="321">
        <f t="shared" si="40"/>
        <v>0</v>
      </c>
      <c r="AP51" s="321">
        <f t="shared" si="41"/>
        <v>0</v>
      </c>
    </row>
    <row r="52" spans="1:42" s="59" customFormat="1" ht="12" customHeight="1" thickBot="1" x14ac:dyDescent="0.35">
      <c r="A52" s="60" t="s">
        <v>82</v>
      </c>
      <c r="B52" s="61" t="s">
        <v>83</v>
      </c>
      <c r="C52" s="58"/>
      <c r="D52" s="58">
        <v>0</v>
      </c>
      <c r="E52" s="58">
        <f t="shared" si="30"/>
        <v>0</v>
      </c>
      <c r="F52" s="58">
        <v>0</v>
      </c>
      <c r="G52" s="58"/>
      <c r="H52" s="58">
        <f t="shared" si="53"/>
        <v>0</v>
      </c>
      <c r="I52" s="58"/>
      <c r="J52" s="58">
        <v>0</v>
      </c>
      <c r="K52" s="58">
        <f t="shared" si="32"/>
        <v>0</v>
      </c>
      <c r="L52" s="58">
        <v>0</v>
      </c>
      <c r="M52" s="58"/>
      <c r="N52" s="58">
        <f t="shared" si="54"/>
        <v>0</v>
      </c>
      <c r="O52" s="58"/>
      <c r="P52" s="58"/>
      <c r="Q52" s="58">
        <f t="shared" si="55"/>
        <v>0</v>
      </c>
      <c r="R52" s="58"/>
      <c r="S52" s="58"/>
      <c r="T52" s="58">
        <f t="shared" si="56"/>
        <v>0</v>
      </c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321">
        <f t="shared" si="37"/>
        <v>0</v>
      </c>
      <c r="AM52" s="321">
        <f t="shared" si="38"/>
        <v>0</v>
      </c>
      <c r="AN52" s="321">
        <f t="shared" si="39"/>
        <v>0</v>
      </c>
      <c r="AO52" s="321">
        <f t="shared" si="40"/>
        <v>0</v>
      </c>
      <c r="AP52" s="321">
        <f t="shared" si="41"/>
        <v>0</v>
      </c>
    </row>
    <row r="53" spans="1:42" s="56" customFormat="1" ht="12" customHeight="1" thickBot="1" x14ac:dyDescent="0.35">
      <c r="A53" s="54" t="s">
        <v>39</v>
      </c>
      <c r="B53" s="24" t="s">
        <v>106</v>
      </c>
      <c r="C53" s="62">
        <f>+C54+C55+C57+C58+C56</f>
        <v>195078200</v>
      </c>
      <c r="D53" s="62">
        <f t="shared" ref="D53:T53" si="57">+D54+D55+D57+D58+D56</f>
        <v>226907492</v>
      </c>
      <c r="E53" s="62">
        <f t="shared" si="57"/>
        <v>5265486</v>
      </c>
      <c r="F53" s="62">
        <f t="shared" si="57"/>
        <v>232172978</v>
      </c>
      <c r="G53" s="62">
        <f t="shared" si="57"/>
        <v>0</v>
      </c>
      <c r="H53" s="62">
        <f t="shared" si="57"/>
        <v>232172978</v>
      </c>
      <c r="I53" s="62">
        <f t="shared" si="57"/>
        <v>76628800</v>
      </c>
      <c r="J53" s="62">
        <f t="shared" si="57"/>
        <v>86001961</v>
      </c>
      <c r="K53" s="62">
        <f t="shared" si="57"/>
        <v>4260108</v>
      </c>
      <c r="L53" s="62">
        <f t="shared" si="57"/>
        <v>90262069</v>
      </c>
      <c r="M53" s="62">
        <f t="shared" si="57"/>
        <v>0</v>
      </c>
      <c r="N53" s="62">
        <f t="shared" si="57"/>
        <v>90262069</v>
      </c>
      <c r="O53" s="62">
        <f t="shared" si="57"/>
        <v>0</v>
      </c>
      <c r="P53" s="62">
        <f t="shared" si="57"/>
        <v>0</v>
      </c>
      <c r="Q53" s="62">
        <f t="shared" si="57"/>
        <v>0</v>
      </c>
      <c r="R53" s="62">
        <f t="shared" si="57"/>
        <v>0</v>
      </c>
      <c r="S53" s="62">
        <f t="shared" si="57"/>
        <v>0</v>
      </c>
      <c r="T53" s="62">
        <f t="shared" si="57"/>
        <v>0</v>
      </c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321">
        <f t="shared" si="37"/>
        <v>271707000</v>
      </c>
      <c r="AM53" s="321">
        <f t="shared" si="38"/>
        <v>9525594</v>
      </c>
      <c r="AN53" s="321">
        <f t="shared" si="39"/>
        <v>322435047</v>
      </c>
      <c r="AO53" s="321">
        <f t="shared" si="40"/>
        <v>0</v>
      </c>
      <c r="AP53" s="321">
        <f t="shared" si="41"/>
        <v>322435047</v>
      </c>
    </row>
    <row r="54" spans="1:42" s="56" customFormat="1" ht="14.4" x14ac:dyDescent="0.3">
      <c r="A54" s="57" t="s">
        <v>85</v>
      </c>
      <c r="B54" s="22" t="s">
        <v>86</v>
      </c>
      <c r="C54" s="58"/>
      <c r="D54" s="58">
        <v>0</v>
      </c>
      <c r="E54" s="58">
        <f t="shared" si="30"/>
        <v>0</v>
      </c>
      <c r="F54" s="58">
        <v>0</v>
      </c>
      <c r="G54" s="58"/>
      <c r="H54" s="58">
        <f t="shared" ref="H54:H58" si="58">SUM(F54:G54)</f>
        <v>0</v>
      </c>
      <c r="I54" s="58"/>
      <c r="J54" s="58">
        <v>0</v>
      </c>
      <c r="K54" s="58">
        <f t="shared" si="32"/>
        <v>0</v>
      </c>
      <c r="L54" s="58">
        <v>0</v>
      </c>
      <c r="M54" s="58"/>
      <c r="N54" s="58">
        <f t="shared" ref="N54:N58" si="59">SUM(L54:M54)</f>
        <v>0</v>
      </c>
      <c r="O54" s="58"/>
      <c r="P54" s="58"/>
      <c r="Q54" s="58">
        <f t="shared" ref="Q54:Q58" si="60">R54-O54</f>
        <v>0</v>
      </c>
      <c r="R54" s="58"/>
      <c r="S54" s="58"/>
      <c r="T54" s="58">
        <f t="shared" ref="T54:T58" si="61">SUM(R54:S54)</f>
        <v>0</v>
      </c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321">
        <f t="shared" si="37"/>
        <v>0</v>
      </c>
      <c r="AM54" s="321">
        <f t="shared" si="38"/>
        <v>0</v>
      </c>
      <c r="AN54" s="321">
        <f t="shared" si="39"/>
        <v>0</v>
      </c>
      <c r="AO54" s="321">
        <f t="shared" si="40"/>
        <v>0</v>
      </c>
      <c r="AP54" s="321">
        <f t="shared" si="41"/>
        <v>0</v>
      </c>
    </row>
    <row r="55" spans="1:42" s="56" customFormat="1" ht="12" customHeight="1" x14ac:dyDescent="0.3">
      <c r="A55" s="57" t="s">
        <v>87</v>
      </c>
      <c r="B55" s="22" t="s">
        <v>88</v>
      </c>
      <c r="C55" s="58"/>
      <c r="D55" s="58">
        <v>0</v>
      </c>
      <c r="E55" s="58">
        <f t="shared" si="30"/>
        <v>0</v>
      </c>
      <c r="F55" s="58">
        <v>0</v>
      </c>
      <c r="G55" s="58"/>
      <c r="H55" s="58">
        <f t="shared" si="58"/>
        <v>0</v>
      </c>
      <c r="I55" s="58"/>
      <c r="J55" s="58">
        <v>0</v>
      </c>
      <c r="K55" s="58">
        <f t="shared" si="32"/>
        <v>0</v>
      </c>
      <c r="L55" s="58">
        <v>0</v>
      </c>
      <c r="M55" s="58"/>
      <c r="N55" s="58">
        <f t="shared" si="59"/>
        <v>0</v>
      </c>
      <c r="O55" s="58"/>
      <c r="P55" s="58"/>
      <c r="Q55" s="58">
        <f t="shared" si="60"/>
        <v>0</v>
      </c>
      <c r="R55" s="58"/>
      <c r="S55" s="58"/>
      <c r="T55" s="58">
        <f t="shared" si="61"/>
        <v>0</v>
      </c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321">
        <f t="shared" si="37"/>
        <v>0</v>
      </c>
      <c r="AM55" s="321">
        <f t="shared" si="38"/>
        <v>0</v>
      </c>
      <c r="AN55" s="321">
        <f t="shared" si="39"/>
        <v>0</v>
      </c>
      <c r="AO55" s="321">
        <f t="shared" si="40"/>
        <v>0</v>
      </c>
      <c r="AP55" s="321">
        <f t="shared" si="41"/>
        <v>0</v>
      </c>
    </row>
    <row r="56" spans="1:42" s="56" customFormat="1" ht="12" customHeight="1" x14ac:dyDescent="0.3">
      <c r="A56" s="57" t="s">
        <v>89</v>
      </c>
      <c r="B56" s="22" t="s">
        <v>105</v>
      </c>
      <c r="C56" s="58">
        <v>195078200</v>
      </c>
      <c r="D56" s="58">
        <v>226907492</v>
      </c>
      <c r="E56" s="58">
        <f t="shared" si="30"/>
        <v>5265486</v>
      </c>
      <c r="F56" s="58">
        <v>232172978</v>
      </c>
      <c r="G56" s="58"/>
      <c r="H56" s="58">
        <f t="shared" si="58"/>
        <v>232172978</v>
      </c>
      <c r="I56" s="58">
        <v>76628800</v>
      </c>
      <c r="J56" s="58">
        <v>86001961</v>
      </c>
      <c r="K56" s="58">
        <f t="shared" si="32"/>
        <v>4260108</v>
      </c>
      <c r="L56" s="58">
        <v>90262069</v>
      </c>
      <c r="M56" s="58"/>
      <c r="N56" s="58">
        <f t="shared" si="59"/>
        <v>90262069</v>
      </c>
      <c r="O56" s="58"/>
      <c r="P56" s="58"/>
      <c r="Q56" s="58">
        <f t="shared" si="60"/>
        <v>0</v>
      </c>
      <c r="R56" s="58"/>
      <c r="S56" s="58"/>
      <c r="T56" s="58">
        <f t="shared" si="61"/>
        <v>0</v>
      </c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321">
        <f t="shared" si="37"/>
        <v>271707000</v>
      </c>
      <c r="AM56" s="321">
        <f t="shared" si="38"/>
        <v>9525594</v>
      </c>
      <c r="AN56" s="321">
        <f t="shared" si="39"/>
        <v>322435047</v>
      </c>
      <c r="AO56" s="321">
        <f t="shared" si="40"/>
        <v>0</v>
      </c>
      <c r="AP56" s="321">
        <f t="shared" si="41"/>
        <v>322435047</v>
      </c>
    </row>
    <row r="57" spans="1:42" s="59" customFormat="1" ht="12" customHeight="1" x14ac:dyDescent="0.3">
      <c r="A57" s="57" t="s">
        <v>91</v>
      </c>
      <c r="B57" s="22" t="s">
        <v>90</v>
      </c>
      <c r="C57" s="58"/>
      <c r="D57" s="58">
        <v>0</v>
      </c>
      <c r="E57" s="58">
        <f t="shared" si="30"/>
        <v>0</v>
      </c>
      <c r="F57" s="58">
        <v>0</v>
      </c>
      <c r="G57" s="58"/>
      <c r="H57" s="58">
        <f t="shared" si="58"/>
        <v>0</v>
      </c>
      <c r="I57" s="58"/>
      <c r="J57" s="58">
        <v>0</v>
      </c>
      <c r="K57" s="58">
        <f t="shared" si="32"/>
        <v>0</v>
      </c>
      <c r="L57" s="58">
        <v>0</v>
      </c>
      <c r="M57" s="58"/>
      <c r="N57" s="58">
        <f t="shared" si="59"/>
        <v>0</v>
      </c>
      <c r="O57" s="58"/>
      <c r="P57" s="58"/>
      <c r="Q57" s="58">
        <f t="shared" si="60"/>
        <v>0</v>
      </c>
      <c r="R57" s="58"/>
      <c r="S57" s="58"/>
      <c r="T57" s="58">
        <f t="shared" si="61"/>
        <v>0</v>
      </c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321">
        <f t="shared" si="37"/>
        <v>0</v>
      </c>
      <c r="AM57" s="321">
        <f t="shared" si="38"/>
        <v>0</v>
      </c>
      <c r="AN57" s="321">
        <f t="shared" si="39"/>
        <v>0</v>
      </c>
      <c r="AO57" s="321">
        <f t="shared" si="40"/>
        <v>0</v>
      </c>
      <c r="AP57" s="321">
        <f t="shared" si="41"/>
        <v>0</v>
      </c>
    </row>
    <row r="58" spans="1:42" s="59" customFormat="1" ht="12" customHeight="1" thickBot="1" x14ac:dyDescent="0.35">
      <c r="A58" s="60" t="s">
        <v>104</v>
      </c>
      <c r="B58" s="61" t="s">
        <v>92</v>
      </c>
      <c r="C58" s="58"/>
      <c r="D58" s="58">
        <v>0</v>
      </c>
      <c r="E58" s="58">
        <f t="shared" si="30"/>
        <v>0</v>
      </c>
      <c r="F58" s="58">
        <v>0</v>
      </c>
      <c r="G58" s="58"/>
      <c r="H58" s="58">
        <f t="shared" si="58"/>
        <v>0</v>
      </c>
      <c r="I58" s="58"/>
      <c r="J58" s="58">
        <v>0</v>
      </c>
      <c r="K58" s="58">
        <f t="shared" si="32"/>
        <v>0</v>
      </c>
      <c r="L58" s="58">
        <v>0</v>
      </c>
      <c r="M58" s="58"/>
      <c r="N58" s="58">
        <f t="shared" si="59"/>
        <v>0</v>
      </c>
      <c r="O58" s="58"/>
      <c r="P58" s="58"/>
      <c r="Q58" s="58">
        <f t="shared" si="60"/>
        <v>0</v>
      </c>
      <c r="R58" s="58"/>
      <c r="S58" s="58"/>
      <c r="T58" s="58">
        <f t="shared" si="61"/>
        <v>0</v>
      </c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321">
        <f t="shared" si="37"/>
        <v>0</v>
      </c>
      <c r="AM58" s="321">
        <f t="shared" si="38"/>
        <v>0</v>
      </c>
      <c r="AN58" s="321">
        <f t="shared" si="39"/>
        <v>0</v>
      </c>
      <c r="AO58" s="321">
        <f t="shared" si="40"/>
        <v>0</v>
      </c>
      <c r="AP58" s="321">
        <f t="shared" si="41"/>
        <v>0</v>
      </c>
    </row>
    <row r="59" spans="1:42" s="59" customFormat="1" ht="12" customHeight="1" thickBot="1" x14ac:dyDescent="0.35">
      <c r="A59" s="54" t="s">
        <v>41</v>
      </c>
      <c r="B59" s="24" t="s">
        <v>93</v>
      </c>
      <c r="C59" s="63">
        <f>+C60+C61+C62+C63</f>
        <v>0</v>
      </c>
      <c r="D59" s="63">
        <f t="shared" ref="D59:T59" si="62">+D60+D61+D62+D63</f>
        <v>0</v>
      </c>
      <c r="E59" s="63">
        <f t="shared" si="62"/>
        <v>0</v>
      </c>
      <c r="F59" s="63">
        <f t="shared" si="62"/>
        <v>0</v>
      </c>
      <c r="G59" s="63">
        <f t="shared" si="62"/>
        <v>0</v>
      </c>
      <c r="H59" s="63">
        <f t="shared" si="62"/>
        <v>0</v>
      </c>
      <c r="I59" s="63">
        <f t="shared" si="62"/>
        <v>0</v>
      </c>
      <c r="J59" s="63">
        <f t="shared" si="62"/>
        <v>0</v>
      </c>
      <c r="K59" s="63">
        <f t="shared" si="62"/>
        <v>0</v>
      </c>
      <c r="L59" s="63">
        <f t="shared" si="62"/>
        <v>0</v>
      </c>
      <c r="M59" s="63">
        <f t="shared" si="62"/>
        <v>0</v>
      </c>
      <c r="N59" s="63">
        <f t="shared" si="62"/>
        <v>0</v>
      </c>
      <c r="O59" s="63">
        <f t="shared" si="62"/>
        <v>0</v>
      </c>
      <c r="P59" s="63">
        <f t="shared" si="62"/>
        <v>0</v>
      </c>
      <c r="Q59" s="63">
        <f t="shared" si="62"/>
        <v>0</v>
      </c>
      <c r="R59" s="63">
        <f t="shared" si="62"/>
        <v>0</v>
      </c>
      <c r="S59" s="63">
        <f t="shared" si="62"/>
        <v>0</v>
      </c>
      <c r="T59" s="63">
        <f t="shared" si="62"/>
        <v>0</v>
      </c>
      <c r="AL59" s="321">
        <f t="shared" si="37"/>
        <v>0</v>
      </c>
      <c r="AM59" s="321">
        <f t="shared" si="38"/>
        <v>0</v>
      </c>
      <c r="AN59" s="321">
        <f t="shared" si="39"/>
        <v>0</v>
      </c>
      <c r="AO59" s="321">
        <f t="shared" si="40"/>
        <v>0</v>
      </c>
      <c r="AP59" s="321">
        <f t="shared" si="41"/>
        <v>0</v>
      </c>
    </row>
    <row r="60" spans="1:42" s="59" customFormat="1" ht="12" customHeight="1" x14ac:dyDescent="0.3">
      <c r="A60" s="57" t="s">
        <v>94</v>
      </c>
      <c r="B60" s="22" t="s">
        <v>95</v>
      </c>
      <c r="C60" s="58"/>
      <c r="D60" s="58">
        <v>0</v>
      </c>
      <c r="E60" s="58">
        <f t="shared" si="30"/>
        <v>0</v>
      </c>
      <c r="F60" s="58">
        <v>0</v>
      </c>
      <c r="G60" s="58"/>
      <c r="H60" s="58">
        <f t="shared" ref="H60:H63" si="63">SUM(F60:G60)</f>
        <v>0</v>
      </c>
      <c r="I60" s="58"/>
      <c r="J60" s="58">
        <v>0</v>
      </c>
      <c r="K60" s="58">
        <f t="shared" si="32"/>
        <v>0</v>
      </c>
      <c r="L60" s="58">
        <v>0</v>
      </c>
      <c r="M60" s="58"/>
      <c r="N60" s="58">
        <f t="shared" ref="N60:N63" si="64">SUM(L60:M60)</f>
        <v>0</v>
      </c>
      <c r="O60" s="58"/>
      <c r="P60" s="58"/>
      <c r="Q60" s="58">
        <f t="shared" ref="Q60:Q63" si="65">R60-O60</f>
        <v>0</v>
      </c>
      <c r="R60" s="58"/>
      <c r="S60" s="58"/>
      <c r="T60" s="58">
        <f t="shared" ref="T60:T63" si="66">SUM(R60:S60)</f>
        <v>0</v>
      </c>
      <c r="AL60" s="321">
        <f t="shared" si="37"/>
        <v>0</v>
      </c>
      <c r="AM60" s="321">
        <f t="shared" si="38"/>
        <v>0</v>
      </c>
      <c r="AN60" s="321">
        <f t="shared" si="39"/>
        <v>0</v>
      </c>
      <c r="AO60" s="321">
        <f t="shared" si="40"/>
        <v>0</v>
      </c>
      <c r="AP60" s="321">
        <f t="shared" si="41"/>
        <v>0</v>
      </c>
    </row>
    <row r="61" spans="1:42" s="59" customFormat="1" ht="12" customHeight="1" x14ac:dyDescent="0.3">
      <c r="A61" s="57" t="s">
        <v>96</v>
      </c>
      <c r="B61" s="22" t="s">
        <v>97</v>
      </c>
      <c r="C61" s="58"/>
      <c r="D61" s="58">
        <v>0</v>
      </c>
      <c r="E61" s="58">
        <f t="shared" si="30"/>
        <v>0</v>
      </c>
      <c r="F61" s="58">
        <v>0</v>
      </c>
      <c r="G61" s="58"/>
      <c r="H61" s="58">
        <f t="shared" si="63"/>
        <v>0</v>
      </c>
      <c r="I61" s="58"/>
      <c r="J61" s="58">
        <v>0</v>
      </c>
      <c r="K61" s="58">
        <f t="shared" si="32"/>
        <v>0</v>
      </c>
      <c r="L61" s="58">
        <v>0</v>
      </c>
      <c r="M61" s="58"/>
      <c r="N61" s="58">
        <f t="shared" si="64"/>
        <v>0</v>
      </c>
      <c r="O61" s="58"/>
      <c r="P61" s="58"/>
      <c r="Q61" s="58">
        <f t="shared" si="65"/>
        <v>0</v>
      </c>
      <c r="R61" s="58"/>
      <c r="S61" s="58"/>
      <c r="T61" s="58">
        <f t="shared" si="66"/>
        <v>0</v>
      </c>
      <c r="AL61" s="321">
        <f t="shared" si="37"/>
        <v>0</v>
      </c>
      <c r="AM61" s="321">
        <f t="shared" si="38"/>
        <v>0</v>
      </c>
      <c r="AN61" s="321">
        <f t="shared" si="39"/>
        <v>0</v>
      </c>
      <c r="AO61" s="321">
        <f t="shared" si="40"/>
        <v>0</v>
      </c>
      <c r="AP61" s="321">
        <f t="shared" si="41"/>
        <v>0</v>
      </c>
    </row>
    <row r="62" spans="1:42" s="59" customFormat="1" ht="12" customHeight="1" x14ac:dyDescent="0.3">
      <c r="A62" s="57" t="s">
        <v>98</v>
      </c>
      <c r="B62" s="22" t="s">
        <v>99</v>
      </c>
      <c r="C62" s="58"/>
      <c r="D62" s="58">
        <v>0</v>
      </c>
      <c r="E62" s="58">
        <f t="shared" si="30"/>
        <v>0</v>
      </c>
      <c r="F62" s="58">
        <v>0</v>
      </c>
      <c r="G62" s="58"/>
      <c r="H62" s="58">
        <f t="shared" si="63"/>
        <v>0</v>
      </c>
      <c r="I62" s="58"/>
      <c r="J62" s="58">
        <v>0</v>
      </c>
      <c r="K62" s="58">
        <f t="shared" si="32"/>
        <v>0</v>
      </c>
      <c r="L62" s="58">
        <v>0</v>
      </c>
      <c r="M62" s="58"/>
      <c r="N62" s="58">
        <f t="shared" si="64"/>
        <v>0</v>
      </c>
      <c r="O62" s="58"/>
      <c r="P62" s="58"/>
      <c r="Q62" s="58">
        <f t="shared" si="65"/>
        <v>0</v>
      </c>
      <c r="R62" s="58"/>
      <c r="S62" s="58"/>
      <c r="T62" s="58">
        <f t="shared" si="66"/>
        <v>0</v>
      </c>
      <c r="AL62" s="321">
        <f t="shared" si="37"/>
        <v>0</v>
      </c>
      <c r="AM62" s="321">
        <f t="shared" si="38"/>
        <v>0</v>
      </c>
      <c r="AN62" s="321">
        <f t="shared" si="39"/>
        <v>0</v>
      </c>
      <c r="AO62" s="321">
        <f t="shared" si="40"/>
        <v>0</v>
      </c>
      <c r="AP62" s="321">
        <f t="shared" si="41"/>
        <v>0</v>
      </c>
    </row>
    <row r="63" spans="1:42" s="56" customFormat="1" ht="12.75" customHeight="1" thickBot="1" x14ac:dyDescent="0.35">
      <c r="A63" s="57" t="s">
        <v>100</v>
      </c>
      <c r="B63" s="22" t="s">
        <v>101</v>
      </c>
      <c r="C63" s="58"/>
      <c r="D63" s="58">
        <v>0</v>
      </c>
      <c r="E63" s="58">
        <f t="shared" si="30"/>
        <v>0</v>
      </c>
      <c r="F63" s="58">
        <v>0</v>
      </c>
      <c r="G63" s="58"/>
      <c r="H63" s="58">
        <f t="shared" si="63"/>
        <v>0</v>
      </c>
      <c r="I63" s="58"/>
      <c r="J63" s="58">
        <v>0</v>
      </c>
      <c r="K63" s="58">
        <f t="shared" si="32"/>
        <v>0</v>
      </c>
      <c r="L63" s="58">
        <v>0</v>
      </c>
      <c r="M63" s="58"/>
      <c r="N63" s="58">
        <f t="shared" si="64"/>
        <v>0</v>
      </c>
      <c r="O63" s="58"/>
      <c r="P63" s="58"/>
      <c r="Q63" s="58">
        <f t="shared" si="65"/>
        <v>0</v>
      </c>
      <c r="R63" s="58"/>
      <c r="S63" s="58"/>
      <c r="T63" s="58">
        <f t="shared" si="66"/>
        <v>0</v>
      </c>
      <c r="AL63" s="321">
        <f t="shared" si="37"/>
        <v>0</v>
      </c>
      <c r="AM63" s="321">
        <f t="shared" si="38"/>
        <v>0</v>
      </c>
      <c r="AN63" s="321">
        <f t="shared" si="39"/>
        <v>0</v>
      </c>
      <c r="AO63" s="321">
        <f t="shared" si="40"/>
        <v>0</v>
      </c>
      <c r="AP63" s="321">
        <f t="shared" si="41"/>
        <v>0</v>
      </c>
    </row>
    <row r="64" spans="1:42" s="56" customFormat="1" ht="12" customHeight="1" thickBot="1" x14ac:dyDescent="0.35">
      <c r="A64" s="54" t="s">
        <v>43</v>
      </c>
      <c r="B64" s="24" t="s">
        <v>102</v>
      </c>
      <c r="C64" s="362">
        <f>SUM(C59,C53,C48,C44)</f>
        <v>195078200</v>
      </c>
      <c r="D64" s="362">
        <f t="shared" ref="D64:T64" si="67">SUM(D59,D53,D48,D44)</f>
        <v>226907492</v>
      </c>
      <c r="E64" s="362">
        <f t="shared" si="67"/>
        <v>5265486</v>
      </c>
      <c r="F64" s="362">
        <f t="shared" si="67"/>
        <v>232172978</v>
      </c>
      <c r="G64" s="362">
        <f t="shared" si="67"/>
        <v>0</v>
      </c>
      <c r="H64" s="362">
        <f t="shared" si="67"/>
        <v>232172978</v>
      </c>
      <c r="I64" s="362">
        <f t="shared" si="67"/>
        <v>76628800</v>
      </c>
      <c r="J64" s="362">
        <f t="shared" si="67"/>
        <v>86001961</v>
      </c>
      <c r="K64" s="362">
        <f t="shared" si="67"/>
        <v>4260108</v>
      </c>
      <c r="L64" s="362">
        <f t="shared" si="67"/>
        <v>90262069</v>
      </c>
      <c r="M64" s="362">
        <f t="shared" si="67"/>
        <v>0</v>
      </c>
      <c r="N64" s="362">
        <f t="shared" si="67"/>
        <v>90262069</v>
      </c>
      <c r="O64" s="362">
        <f t="shared" si="67"/>
        <v>0</v>
      </c>
      <c r="P64" s="362">
        <f t="shared" si="67"/>
        <v>0</v>
      </c>
      <c r="Q64" s="362">
        <f t="shared" si="67"/>
        <v>0</v>
      </c>
      <c r="R64" s="362">
        <f t="shared" si="67"/>
        <v>0</v>
      </c>
      <c r="S64" s="362">
        <f t="shared" si="67"/>
        <v>0</v>
      </c>
      <c r="T64" s="362">
        <f t="shared" si="67"/>
        <v>0</v>
      </c>
      <c r="AL64" s="321">
        <f t="shared" si="37"/>
        <v>271707000</v>
      </c>
      <c r="AM64" s="321">
        <f t="shared" si="38"/>
        <v>9525594</v>
      </c>
      <c r="AN64" s="321">
        <f t="shared" si="39"/>
        <v>322435047</v>
      </c>
      <c r="AO64" s="321">
        <f t="shared" si="40"/>
        <v>0</v>
      </c>
      <c r="AP64" s="321">
        <f t="shared" si="41"/>
        <v>322435047</v>
      </c>
    </row>
    <row r="65" spans="1:42" ht="12" customHeight="1" thickBot="1" x14ac:dyDescent="0.35">
      <c r="A65" s="23" t="s">
        <v>20</v>
      </c>
      <c r="B65" s="46" t="s">
        <v>65</v>
      </c>
      <c r="C65" s="47">
        <f>SUM(C64,C43)</f>
        <v>212337294</v>
      </c>
      <c r="D65" s="47">
        <f t="shared" ref="D65:T65" si="68">SUM(D64,D43)</f>
        <v>240275295</v>
      </c>
      <c r="E65" s="47">
        <f t="shared" si="68"/>
        <v>5265486</v>
      </c>
      <c r="F65" s="47">
        <f t="shared" si="68"/>
        <v>245540781</v>
      </c>
      <c r="G65" s="47">
        <f t="shared" si="68"/>
        <v>0</v>
      </c>
      <c r="H65" s="47">
        <f t="shared" si="68"/>
        <v>245540781</v>
      </c>
      <c r="I65" s="47">
        <f t="shared" si="68"/>
        <v>96294582</v>
      </c>
      <c r="J65" s="47">
        <f t="shared" si="68"/>
        <v>105667743</v>
      </c>
      <c r="K65" s="47">
        <f t="shared" si="68"/>
        <v>4260108</v>
      </c>
      <c r="L65" s="47">
        <f t="shared" si="68"/>
        <v>109927851</v>
      </c>
      <c r="M65" s="47">
        <f t="shared" si="68"/>
        <v>0</v>
      </c>
      <c r="N65" s="47">
        <f t="shared" si="68"/>
        <v>109927851</v>
      </c>
      <c r="O65" s="47">
        <f t="shared" si="68"/>
        <v>0</v>
      </c>
      <c r="P65" s="47">
        <f t="shared" si="68"/>
        <v>0</v>
      </c>
      <c r="Q65" s="47">
        <f t="shared" si="68"/>
        <v>0</v>
      </c>
      <c r="R65" s="47">
        <f t="shared" si="68"/>
        <v>0</v>
      </c>
      <c r="S65" s="47">
        <f t="shared" si="68"/>
        <v>0</v>
      </c>
      <c r="T65" s="47">
        <f t="shared" si="68"/>
        <v>0</v>
      </c>
      <c r="AL65" s="321">
        <f t="shared" si="37"/>
        <v>308631876</v>
      </c>
      <c r="AM65" s="321">
        <f t="shared" si="38"/>
        <v>9525594</v>
      </c>
      <c r="AN65" s="321">
        <f t="shared" si="39"/>
        <v>355468632</v>
      </c>
      <c r="AO65" s="321">
        <f t="shared" si="40"/>
        <v>0</v>
      </c>
      <c r="AP65" s="321">
        <f t="shared" si="41"/>
        <v>355468632</v>
      </c>
    </row>
    <row r="66" spans="1:42" ht="12" hidden="1" customHeight="1" thickBot="1" x14ac:dyDescent="0.35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AL66" s="321">
        <f t="shared" si="37"/>
        <v>0</v>
      </c>
      <c r="AM66" s="321">
        <f t="shared" si="38"/>
        <v>0</v>
      </c>
      <c r="AN66" s="321">
        <f t="shared" si="39"/>
        <v>0</v>
      </c>
      <c r="AO66" s="321">
        <f t="shared" si="40"/>
        <v>0</v>
      </c>
      <c r="AP66" s="321">
        <f t="shared" si="41"/>
        <v>0</v>
      </c>
    </row>
    <row r="67" spans="1:42" ht="12" hidden="1" customHeight="1" thickBot="1" x14ac:dyDescent="0.35">
      <c r="A67" s="50" t="s">
        <v>66</v>
      </c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AL67" s="321">
        <f t="shared" si="37"/>
        <v>0</v>
      </c>
      <c r="AM67" s="321">
        <f t="shared" si="38"/>
        <v>0</v>
      </c>
      <c r="AN67" s="321">
        <f t="shared" si="39"/>
        <v>0</v>
      </c>
      <c r="AO67" s="321">
        <f t="shared" si="40"/>
        <v>0</v>
      </c>
      <c r="AP67" s="321">
        <f t="shared" si="41"/>
        <v>0</v>
      </c>
    </row>
    <row r="68" spans="1:42" ht="12" hidden="1" customHeight="1" thickBot="1" x14ac:dyDescent="0.35">
      <c r="A68" s="50" t="s">
        <v>67</v>
      </c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AL68" s="321">
        <f t="shared" si="37"/>
        <v>0</v>
      </c>
      <c r="AM68" s="321">
        <f t="shared" si="38"/>
        <v>0</v>
      </c>
      <c r="AN68" s="321">
        <f t="shared" si="39"/>
        <v>0</v>
      </c>
      <c r="AO68" s="321">
        <f t="shared" si="40"/>
        <v>0</v>
      </c>
      <c r="AP68" s="321">
        <f t="shared" si="41"/>
        <v>0</v>
      </c>
    </row>
    <row r="70" spans="1:42" x14ac:dyDescent="0.3">
      <c r="C70" s="53">
        <f>C65-C28</f>
        <v>0</v>
      </c>
      <c r="D70" s="53"/>
      <c r="E70" s="53">
        <f>E65-E28</f>
        <v>0</v>
      </c>
      <c r="F70" s="53">
        <f>F65-F28</f>
        <v>0</v>
      </c>
      <c r="G70" s="53">
        <f>G65-G28</f>
        <v>0</v>
      </c>
      <c r="H70" s="53">
        <f>H65-H28</f>
        <v>0</v>
      </c>
      <c r="I70" s="53">
        <f>I65-I28</f>
        <v>0</v>
      </c>
      <c r="J70" s="53"/>
      <c r="K70" s="53">
        <f>K65-K28</f>
        <v>0</v>
      </c>
      <c r="L70" s="53">
        <f>L65-L28</f>
        <v>0</v>
      </c>
      <c r="M70" s="53">
        <f>M65-M28</f>
        <v>0</v>
      </c>
      <c r="N70" s="53">
        <f>N65-N28</f>
        <v>0</v>
      </c>
      <c r="O70" s="53">
        <f>O65-O28</f>
        <v>0</v>
      </c>
      <c r="P70" s="53"/>
      <c r="Q70" s="53">
        <f>Q65-Q28</f>
        <v>0</v>
      </c>
      <c r="R70" s="53">
        <f>R65-R28</f>
        <v>0</v>
      </c>
      <c r="S70" s="53">
        <f>S65-S28</f>
        <v>0</v>
      </c>
      <c r="T70" s="53">
        <f>T65-T28</f>
        <v>0</v>
      </c>
    </row>
    <row r="71" spans="1:42" x14ac:dyDescent="0.3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1:42" x14ac:dyDescent="0.3">
      <c r="C72" s="53"/>
      <c r="D72" s="53"/>
      <c r="I72" s="53"/>
      <c r="J72" s="53"/>
    </row>
  </sheetData>
  <sheetProtection formatCells="0"/>
  <mergeCells count="2">
    <mergeCell ref="C3:T3"/>
    <mergeCell ref="C5:O5"/>
  </mergeCells>
  <printOptions horizontalCentered="1"/>
  <pageMargins left="0.25" right="0.25" top="0.75" bottom="0.75" header="0.3" footer="0.3"/>
  <pageSetup paperSize="9" scale="88" orientation="landscape" verticalDpi="300" r:id="rId1"/>
  <headerFooter alignWithMargins="0">
    <oddHeader>&amp;C&amp;"-,Félkövér"&amp;14Völgységi Önkormányzatok Társulása bevételei és kiadásai előirányzat csoport és kiemelt előirányzat szerinti bontásban&amp;R3. melléklet</oddHeader>
  </headerFooter>
  <rowBreaks count="1" manualBreakCount="1">
    <brk id="29" max="17" man="1"/>
  </rowBreaks>
  <colBreaks count="2" manualBreakCount="2">
    <brk id="8" max="67" man="1"/>
    <brk id="14" max="67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V46"/>
  <sheetViews>
    <sheetView zoomScale="130" zoomScaleNormal="130" workbookViewId="0">
      <pane xSplit="2" ySplit="5" topLeftCell="C27" activePane="bottomRight" state="frozen"/>
      <selection activeCell="V3" sqref="V1:AQ1048576"/>
      <selection pane="topRight" activeCell="V3" sqref="V1:AQ1048576"/>
      <selection pane="bottomLeft" activeCell="V3" sqref="V1:AQ1048576"/>
      <selection pane="bottomRight" activeCell="V3" sqref="V1:AQ1048576"/>
    </sheetView>
  </sheetViews>
  <sheetFormatPr defaultRowHeight="13.2" x14ac:dyDescent="0.3"/>
  <cols>
    <col min="1" max="1" width="8.44140625" style="48" customWidth="1"/>
    <col min="2" max="2" width="56" style="9" customWidth="1"/>
    <col min="3" max="6" width="11.44140625" style="9" customWidth="1"/>
    <col min="7" max="8" width="11.44140625" style="9" hidden="1" customWidth="1"/>
    <col min="9" max="12" width="11.44140625" style="9" customWidth="1"/>
    <col min="13" max="14" width="11.44140625" style="9" hidden="1" customWidth="1"/>
    <col min="15" max="18" width="11.44140625" style="9" customWidth="1"/>
    <col min="19" max="21" width="11.44140625" style="9" hidden="1" customWidth="1"/>
    <col min="22" max="22" width="11.44140625" style="9" customWidth="1"/>
    <col min="23" max="268" width="9.109375" style="9"/>
    <col min="269" max="269" width="11.88671875" style="9" customWidth="1"/>
    <col min="270" max="270" width="67.88671875" style="9" customWidth="1"/>
    <col min="271" max="271" width="21.44140625" style="9" customWidth="1"/>
    <col min="272" max="524" width="9.109375" style="9"/>
    <col min="525" max="525" width="11.88671875" style="9" customWidth="1"/>
    <col min="526" max="526" width="67.88671875" style="9" customWidth="1"/>
    <col min="527" max="527" width="21.44140625" style="9" customWidth="1"/>
    <col min="528" max="780" width="9.109375" style="9"/>
    <col min="781" max="781" width="11.88671875" style="9" customWidth="1"/>
    <col min="782" max="782" width="67.88671875" style="9" customWidth="1"/>
    <col min="783" max="783" width="21.44140625" style="9" customWidth="1"/>
    <col min="784" max="1036" width="9.109375" style="9"/>
    <col min="1037" max="1037" width="11.88671875" style="9" customWidth="1"/>
    <col min="1038" max="1038" width="67.88671875" style="9" customWidth="1"/>
    <col min="1039" max="1039" width="21.44140625" style="9" customWidth="1"/>
    <col min="1040" max="1292" width="9.109375" style="9"/>
    <col min="1293" max="1293" width="11.88671875" style="9" customWidth="1"/>
    <col min="1294" max="1294" width="67.88671875" style="9" customWidth="1"/>
    <col min="1295" max="1295" width="21.44140625" style="9" customWidth="1"/>
    <col min="1296" max="1548" width="9.109375" style="9"/>
    <col min="1549" max="1549" width="11.88671875" style="9" customWidth="1"/>
    <col min="1550" max="1550" width="67.88671875" style="9" customWidth="1"/>
    <col min="1551" max="1551" width="21.44140625" style="9" customWidth="1"/>
    <col min="1552" max="1804" width="9.109375" style="9"/>
    <col min="1805" max="1805" width="11.88671875" style="9" customWidth="1"/>
    <col min="1806" max="1806" width="67.88671875" style="9" customWidth="1"/>
    <col min="1807" max="1807" width="21.44140625" style="9" customWidth="1"/>
    <col min="1808" max="2060" width="9.109375" style="9"/>
    <col min="2061" max="2061" width="11.88671875" style="9" customWidth="1"/>
    <col min="2062" max="2062" width="67.88671875" style="9" customWidth="1"/>
    <col min="2063" max="2063" width="21.44140625" style="9" customWidth="1"/>
    <col min="2064" max="2316" width="9.109375" style="9"/>
    <col min="2317" max="2317" width="11.88671875" style="9" customWidth="1"/>
    <col min="2318" max="2318" width="67.88671875" style="9" customWidth="1"/>
    <col min="2319" max="2319" width="21.44140625" style="9" customWidth="1"/>
    <col min="2320" max="2572" width="9.109375" style="9"/>
    <col min="2573" max="2573" width="11.88671875" style="9" customWidth="1"/>
    <col min="2574" max="2574" width="67.88671875" style="9" customWidth="1"/>
    <col min="2575" max="2575" width="21.44140625" style="9" customWidth="1"/>
    <col min="2576" max="2828" width="9.109375" style="9"/>
    <col min="2829" max="2829" width="11.88671875" style="9" customWidth="1"/>
    <col min="2830" max="2830" width="67.88671875" style="9" customWidth="1"/>
    <col min="2831" max="2831" width="21.44140625" style="9" customWidth="1"/>
    <col min="2832" max="3084" width="9.109375" style="9"/>
    <col min="3085" max="3085" width="11.88671875" style="9" customWidth="1"/>
    <col min="3086" max="3086" width="67.88671875" style="9" customWidth="1"/>
    <col min="3087" max="3087" width="21.44140625" style="9" customWidth="1"/>
    <col min="3088" max="3340" width="9.109375" style="9"/>
    <col min="3341" max="3341" width="11.88671875" style="9" customWidth="1"/>
    <col min="3342" max="3342" width="67.88671875" style="9" customWidth="1"/>
    <col min="3343" max="3343" width="21.44140625" style="9" customWidth="1"/>
    <col min="3344" max="3596" width="9.109375" style="9"/>
    <col min="3597" max="3597" width="11.88671875" style="9" customWidth="1"/>
    <col min="3598" max="3598" width="67.88671875" style="9" customWidth="1"/>
    <col min="3599" max="3599" width="21.44140625" style="9" customWidth="1"/>
    <col min="3600" max="3852" width="9.109375" style="9"/>
    <col min="3853" max="3853" width="11.88671875" style="9" customWidth="1"/>
    <col min="3854" max="3854" width="67.88671875" style="9" customWidth="1"/>
    <col min="3855" max="3855" width="21.44140625" style="9" customWidth="1"/>
    <col min="3856" max="4108" width="9.109375" style="9"/>
    <col min="4109" max="4109" width="11.88671875" style="9" customWidth="1"/>
    <col min="4110" max="4110" width="67.88671875" style="9" customWidth="1"/>
    <col min="4111" max="4111" width="21.44140625" style="9" customWidth="1"/>
    <col min="4112" max="4364" width="9.109375" style="9"/>
    <col min="4365" max="4365" width="11.88671875" style="9" customWidth="1"/>
    <col min="4366" max="4366" width="67.88671875" style="9" customWidth="1"/>
    <col min="4367" max="4367" width="21.44140625" style="9" customWidth="1"/>
    <col min="4368" max="4620" width="9.109375" style="9"/>
    <col min="4621" max="4621" width="11.88671875" style="9" customWidth="1"/>
    <col min="4622" max="4622" width="67.88671875" style="9" customWidth="1"/>
    <col min="4623" max="4623" width="21.44140625" style="9" customWidth="1"/>
    <col min="4624" max="4876" width="9.109375" style="9"/>
    <col min="4877" max="4877" width="11.88671875" style="9" customWidth="1"/>
    <col min="4878" max="4878" width="67.88671875" style="9" customWidth="1"/>
    <col min="4879" max="4879" width="21.44140625" style="9" customWidth="1"/>
    <col min="4880" max="5132" width="9.109375" style="9"/>
    <col min="5133" max="5133" width="11.88671875" style="9" customWidth="1"/>
    <col min="5134" max="5134" width="67.88671875" style="9" customWidth="1"/>
    <col min="5135" max="5135" width="21.44140625" style="9" customWidth="1"/>
    <col min="5136" max="5388" width="9.109375" style="9"/>
    <col min="5389" max="5389" width="11.88671875" style="9" customWidth="1"/>
    <col min="5390" max="5390" width="67.88671875" style="9" customWidth="1"/>
    <col min="5391" max="5391" width="21.44140625" style="9" customWidth="1"/>
    <col min="5392" max="5644" width="9.109375" style="9"/>
    <col min="5645" max="5645" width="11.88671875" style="9" customWidth="1"/>
    <col min="5646" max="5646" width="67.88671875" style="9" customWidth="1"/>
    <col min="5647" max="5647" width="21.44140625" style="9" customWidth="1"/>
    <col min="5648" max="5900" width="9.109375" style="9"/>
    <col min="5901" max="5901" width="11.88671875" style="9" customWidth="1"/>
    <col min="5902" max="5902" width="67.88671875" style="9" customWidth="1"/>
    <col min="5903" max="5903" width="21.44140625" style="9" customWidth="1"/>
    <col min="5904" max="6156" width="9.109375" style="9"/>
    <col min="6157" max="6157" width="11.88671875" style="9" customWidth="1"/>
    <col min="6158" max="6158" width="67.88671875" style="9" customWidth="1"/>
    <col min="6159" max="6159" width="21.44140625" style="9" customWidth="1"/>
    <col min="6160" max="6412" width="9.109375" style="9"/>
    <col min="6413" max="6413" width="11.88671875" style="9" customWidth="1"/>
    <col min="6414" max="6414" width="67.88671875" style="9" customWidth="1"/>
    <col min="6415" max="6415" width="21.44140625" style="9" customWidth="1"/>
    <col min="6416" max="6668" width="9.109375" style="9"/>
    <col min="6669" max="6669" width="11.88671875" style="9" customWidth="1"/>
    <col min="6670" max="6670" width="67.88671875" style="9" customWidth="1"/>
    <col min="6671" max="6671" width="21.44140625" style="9" customWidth="1"/>
    <col min="6672" max="6924" width="9.109375" style="9"/>
    <col min="6925" max="6925" width="11.88671875" style="9" customWidth="1"/>
    <col min="6926" max="6926" width="67.88671875" style="9" customWidth="1"/>
    <col min="6927" max="6927" width="21.44140625" style="9" customWidth="1"/>
    <col min="6928" max="7180" width="9.109375" style="9"/>
    <col min="7181" max="7181" width="11.88671875" style="9" customWidth="1"/>
    <col min="7182" max="7182" width="67.88671875" style="9" customWidth="1"/>
    <col min="7183" max="7183" width="21.44140625" style="9" customWidth="1"/>
    <col min="7184" max="7436" width="9.109375" style="9"/>
    <col min="7437" max="7437" width="11.88671875" style="9" customWidth="1"/>
    <col min="7438" max="7438" width="67.88671875" style="9" customWidth="1"/>
    <col min="7439" max="7439" width="21.44140625" style="9" customWidth="1"/>
    <col min="7440" max="7692" width="9.109375" style="9"/>
    <col min="7693" max="7693" width="11.88671875" style="9" customWidth="1"/>
    <col min="7694" max="7694" width="67.88671875" style="9" customWidth="1"/>
    <col min="7695" max="7695" width="21.44140625" style="9" customWidth="1"/>
    <col min="7696" max="7948" width="9.109375" style="9"/>
    <col min="7949" max="7949" width="11.88671875" style="9" customWidth="1"/>
    <col min="7950" max="7950" width="67.88671875" style="9" customWidth="1"/>
    <col min="7951" max="7951" width="21.44140625" style="9" customWidth="1"/>
    <col min="7952" max="8204" width="9.109375" style="9"/>
    <col min="8205" max="8205" width="11.88671875" style="9" customWidth="1"/>
    <col min="8206" max="8206" width="67.88671875" style="9" customWidth="1"/>
    <col min="8207" max="8207" width="21.44140625" style="9" customWidth="1"/>
    <col min="8208" max="8460" width="9.109375" style="9"/>
    <col min="8461" max="8461" width="11.88671875" style="9" customWidth="1"/>
    <col min="8462" max="8462" width="67.88671875" style="9" customWidth="1"/>
    <col min="8463" max="8463" width="21.44140625" style="9" customWidth="1"/>
    <col min="8464" max="8716" width="9.109375" style="9"/>
    <col min="8717" max="8717" width="11.88671875" style="9" customWidth="1"/>
    <col min="8718" max="8718" width="67.88671875" style="9" customWidth="1"/>
    <col min="8719" max="8719" width="21.44140625" style="9" customWidth="1"/>
    <col min="8720" max="8972" width="9.109375" style="9"/>
    <col min="8973" max="8973" width="11.88671875" style="9" customWidth="1"/>
    <col min="8974" max="8974" width="67.88671875" style="9" customWidth="1"/>
    <col min="8975" max="8975" width="21.44140625" style="9" customWidth="1"/>
    <col min="8976" max="9228" width="9.109375" style="9"/>
    <col min="9229" max="9229" width="11.88671875" style="9" customWidth="1"/>
    <col min="9230" max="9230" width="67.88671875" style="9" customWidth="1"/>
    <col min="9231" max="9231" width="21.44140625" style="9" customWidth="1"/>
    <col min="9232" max="9484" width="9.109375" style="9"/>
    <col min="9485" max="9485" width="11.88671875" style="9" customWidth="1"/>
    <col min="9486" max="9486" width="67.88671875" style="9" customWidth="1"/>
    <col min="9487" max="9487" width="21.44140625" style="9" customWidth="1"/>
    <col min="9488" max="9740" width="9.109375" style="9"/>
    <col min="9741" max="9741" width="11.88671875" style="9" customWidth="1"/>
    <col min="9742" max="9742" width="67.88671875" style="9" customWidth="1"/>
    <col min="9743" max="9743" width="21.44140625" style="9" customWidth="1"/>
    <col min="9744" max="9996" width="9.109375" style="9"/>
    <col min="9997" max="9997" width="11.88671875" style="9" customWidth="1"/>
    <col min="9998" max="9998" width="67.88671875" style="9" customWidth="1"/>
    <col min="9999" max="9999" width="21.44140625" style="9" customWidth="1"/>
    <col min="10000" max="10252" width="9.109375" style="9"/>
    <col min="10253" max="10253" width="11.88671875" style="9" customWidth="1"/>
    <col min="10254" max="10254" width="67.88671875" style="9" customWidth="1"/>
    <col min="10255" max="10255" width="21.44140625" style="9" customWidth="1"/>
    <col min="10256" max="10508" width="9.109375" style="9"/>
    <col min="10509" max="10509" width="11.88671875" style="9" customWidth="1"/>
    <col min="10510" max="10510" width="67.88671875" style="9" customWidth="1"/>
    <col min="10511" max="10511" width="21.44140625" style="9" customWidth="1"/>
    <col min="10512" max="10764" width="9.109375" style="9"/>
    <col min="10765" max="10765" width="11.88671875" style="9" customWidth="1"/>
    <col min="10766" max="10766" width="67.88671875" style="9" customWidth="1"/>
    <col min="10767" max="10767" width="21.44140625" style="9" customWidth="1"/>
    <col min="10768" max="11020" width="9.109375" style="9"/>
    <col min="11021" max="11021" width="11.88671875" style="9" customWidth="1"/>
    <col min="11022" max="11022" width="67.88671875" style="9" customWidth="1"/>
    <col min="11023" max="11023" width="21.44140625" style="9" customWidth="1"/>
    <col min="11024" max="11276" width="9.109375" style="9"/>
    <col min="11277" max="11277" width="11.88671875" style="9" customWidth="1"/>
    <col min="11278" max="11278" width="67.88671875" style="9" customWidth="1"/>
    <col min="11279" max="11279" width="21.44140625" style="9" customWidth="1"/>
    <col min="11280" max="11532" width="9.109375" style="9"/>
    <col min="11533" max="11533" width="11.88671875" style="9" customWidth="1"/>
    <col min="11534" max="11534" width="67.88671875" style="9" customWidth="1"/>
    <col min="11535" max="11535" width="21.44140625" style="9" customWidth="1"/>
    <col min="11536" max="11788" width="9.109375" style="9"/>
    <col min="11789" max="11789" width="11.88671875" style="9" customWidth="1"/>
    <col min="11790" max="11790" width="67.88671875" style="9" customWidth="1"/>
    <col min="11791" max="11791" width="21.44140625" style="9" customWidth="1"/>
    <col min="11792" max="12044" width="9.109375" style="9"/>
    <col min="12045" max="12045" width="11.88671875" style="9" customWidth="1"/>
    <col min="12046" max="12046" width="67.88671875" style="9" customWidth="1"/>
    <col min="12047" max="12047" width="21.44140625" style="9" customWidth="1"/>
    <col min="12048" max="12300" width="9.109375" style="9"/>
    <col min="12301" max="12301" width="11.88671875" style="9" customWidth="1"/>
    <col min="12302" max="12302" width="67.88671875" style="9" customWidth="1"/>
    <col min="12303" max="12303" width="21.44140625" style="9" customWidth="1"/>
    <col min="12304" max="12556" width="9.109375" style="9"/>
    <col min="12557" max="12557" width="11.88671875" style="9" customWidth="1"/>
    <col min="12558" max="12558" width="67.88671875" style="9" customWidth="1"/>
    <col min="12559" max="12559" width="21.44140625" style="9" customWidth="1"/>
    <col min="12560" max="12812" width="9.109375" style="9"/>
    <col min="12813" max="12813" width="11.88671875" style="9" customWidth="1"/>
    <col min="12814" max="12814" width="67.88671875" style="9" customWidth="1"/>
    <col min="12815" max="12815" width="21.44140625" style="9" customWidth="1"/>
    <col min="12816" max="13068" width="9.109375" style="9"/>
    <col min="13069" max="13069" width="11.88671875" style="9" customWidth="1"/>
    <col min="13070" max="13070" width="67.88671875" style="9" customWidth="1"/>
    <col min="13071" max="13071" width="21.44140625" style="9" customWidth="1"/>
    <col min="13072" max="13324" width="9.109375" style="9"/>
    <col min="13325" max="13325" width="11.88671875" style="9" customWidth="1"/>
    <col min="13326" max="13326" width="67.88671875" style="9" customWidth="1"/>
    <col min="13327" max="13327" width="21.44140625" style="9" customWidth="1"/>
    <col min="13328" max="13580" width="9.109375" style="9"/>
    <col min="13581" max="13581" width="11.88671875" style="9" customWidth="1"/>
    <col min="13582" max="13582" width="67.88671875" style="9" customWidth="1"/>
    <col min="13583" max="13583" width="21.44140625" style="9" customWidth="1"/>
    <col min="13584" max="13836" width="9.109375" style="9"/>
    <col min="13837" max="13837" width="11.88671875" style="9" customWidth="1"/>
    <col min="13838" max="13838" width="67.88671875" style="9" customWidth="1"/>
    <col min="13839" max="13839" width="21.44140625" style="9" customWidth="1"/>
    <col min="13840" max="14092" width="9.109375" style="9"/>
    <col min="14093" max="14093" width="11.88671875" style="9" customWidth="1"/>
    <col min="14094" max="14094" width="67.88671875" style="9" customWidth="1"/>
    <col min="14095" max="14095" width="21.44140625" style="9" customWidth="1"/>
    <col min="14096" max="14348" width="9.109375" style="9"/>
    <col min="14349" max="14349" width="11.88671875" style="9" customWidth="1"/>
    <col min="14350" max="14350" width="67.88671875" style="9" customWidth="1"/>
    <col min="14351" max="14351" width="21.44140625" style="9" customWidth="1"/>
    <col min="14352" max="14604" width="9.109375" style="9"/>
    <col min="14605" max="14605" width="11.88671875" style="9" customWidth="1"/>
    <col min="14606" max="14606" width="67.88671875" style="9" customWidth="1"/>
    <col min="14607" max="14607" width="21.44140625" style="9" customWidth="1"/>
    <col min="14608" max="14860" width="9.109375" style="9"/>
    <col min="14861" max="14861" width="11.88671875" style="9" customWidth="1"/>
    <col min="14862" max="14862" width="67.88671875" style="9" customWidth="1"/>
    <col min="14863" max="14863" width="21.44140625" style="9" customWidth="1"/>
    <col min="14864" max="15116" width="9.109375" style="9"/>
    <col min="15117" max="15117" width="11.88671875" style="9" customWidth="1"/>
    <col min="15118" max="15118" width="67.88671875" style="9" customWidth="1"/>
    <col min="15119" max="15119" width="21.44140625" style="9" customWidth="1"/>
    <col min="15120" max="15372" width="9.109375" style="9"/>
    <col min="15373" max="15373" width="11.88671875" style="9" customWidth="1"/>
    <col min="15374" max="15374" width="67.88671875" style="9" customWidth="1"/>
    <col min="15375" max="15375" width="21.44140625" style="9" customWidth="1"/>
    <col min="15376" max="15628" width="9.109375" style="9"/>
    <col min="15629" max="15629" width="11.88671875" style="9" customWidth="1"/>
    <col min="15630" max="15630" width="67.88671875" style="9" customWidth="1"/>
    <col min="15631" max="15631" width="21.44140625" style="9" customWidth="1"/>
    <col min="15632" max="15884" width="9.109375" style="9"/>
    <col min="15885" max="15885" width="11.88671875" style="9" customWidth="1"/>
    <col min="15886" max="15886" width="67.88671875" style="9" customWidth="1"/>
    <col min="15887" max="15887" width="21.44140625" style="9" customWidth="1"/>
    <col min="15888" max="16140" width="9.109375" style="9"/>
    <col min="16141" max="16141" width="11.88671875" style="9" customWidth="1"/>
    <col min="16142" max="16142" width="67.88671875" style="9" customWidth="1"/>
    <col min="16143" max="16143" width="21.44140625" style="9" customWidth="1"/>
    <col min="16144" max="16378" width="9.109375" style="9"/>
    <col min="16379" max="16384" width="9.109375" style="9" customWidth="1"/>
  </cols>
  <sheetData>
    <row r="1" spans="1:22" s="4" customFormat="1" ht="21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</row>
    <row r="2" spans="1:22" s="6" customFormat="1" ht="15.9" customHeight="1" thickBo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5" t="s">
        <v>374</v>
      </c>
      <c r="S2" s="5"/>
      <c r="T2" s="5"/>
      <c r="U2" s="65" t="s">
        <v>374</v>
      </c>
      <c r="V2" s="326"/>
    </row>
    <row r="3" spans="1:22" ht="15.75" customHeight="1" thickBot="1" x14ac:dyDescent="0.35">
      <c r="A3" s="7" t="s">
        <v>0</v>
      </c>
      <c r="B3" s="8" t="s">
        <v>1</v>
      </c>
      <c r="C3" s="865" t="s">
        <v>2</v>
      </c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9"/>
      <c r="V3" s="327"/>
    </row>
    <row r="4" spans="1:22" s="12" customFormat="1" ht="57.6" thickBot="1" x14ac:dyDescent="0.35">
      <c r="A4" s="10">
        <v>1</v>
      </c>
      <c r="B4" s="11" t="s">
        <v>3</v>
      </c>
      <c r="C4" s="404" t="s">
        <v>346</v>
      </c>
      <c r="D4" s="405" t="s">
        <v>467</v>
      </c>
      <c r="E4" s="404" t="s">
        <v>343</v>
      </c>
      <c r="F4" s="404" t="s">
        <v>344</v>
      </c>
      <c r="G4" s="404" t="s">
        <v>345</v>
      </c>
      <c r="H4" s="404" t="s">
        <v>344</v>
      </c>
      <c r="I4" s="404" t="s">
        <v>347</v>
      </c>
      <c r="J4" s="405" t="s">
        <v>467</v>
      </c>
      <c r="K4" s="404" t="s">
        <v>343</v>
      </c>
      <c r="L4" s="404" t="s">
        <v>344</v>
      </c>
      <c r="M4" s="404" t="s">
        <v>345</v>
      </c>
      <c r="N4" s="404" t="s">
        <v>344</v>
      </c>
      <c r="O4" s="404" t="s">
        <v>348</v>
      </c>
      <c r="P4" s="404" t="s">
        <v>343</v>
      </c>
      <c r="Q4" s="405" t="s">
        <v>467</v>
      </c>
      <c r="R4" s="404" t="s">
        <v>344</v>
      </c>
      <c r="S4" s="404" t="s">
        <v>345</v>
      </c>
      <c r="T4" s="404" t="s">
        <v>344</v>
      </c>
      <c r="U4" s="406" t="s">
        <v>69</v>
      </c>
      <c r="V4" s="328"/>
    </row>
    <row r="5" spans="1:22" s="17" customFormat="1" ht="12" customHeight="1" thickBot="1" x14ac:dyDescent="0.35">
      <c r="A5" s="10" t="s">
        <v>4</v>
      </c>
      <c r="B5" s="15" t="s">
        <v>68</v>
      </c>
      <c r="C5" s="16">
        <v>19618000</v>
      </c>
      <c r="D5" s="16">
        <v>21877918</v>
      </c>
      <c r="E5" s="16">
        <f>F5-D5</f>
        <v>0</v>
      </c>
      <c r="F5" s="16">
        <v>21877918</v>
      </c>
      <c r="G5" s="16"/>
      <c r="H5" s="16">
        <f>SUM(F5:G5)</f>
        <v>21877918</v>
      </c>
      <c r="I5" s="16">
        <v>24437000</v>
      </c>
      <c r="J5" s="16">
        <v>24512082</v>
      </c>
      <c r="K5" s="16">
        <f>L5-J5</f>
        <v>0</v>
      </c>
      <c r="L5" s="16">
        <v>24512082</v>
      </c>
      <c r="M5" s="16"/>
      <c r="N5" s="16">
        <f>SUM(L5:M5)</f>
        <v>24512082</v>
      </c>
      <c r="O5" s="16"/>
      <c r="P5" s="16"/>
      <c r="Q5" s="16"/>
      <c r="R5" s="16"/>
      <c r="S5" s="16"/>
      <c r="T5" s="16">
        <f>SUM(R5:S5)</f>
        <v>0</v>
      </c>
      <c r="U5" s="16">
        <f>C5+I5+O5</f>
        <v>44055000</v>
      </c>
      <c r="V5" s="329"/>
    </row>
    <row r="6" spans="1:22" s="17" customFormat="1" ht="12" customHeight="1" thickBot="1" x14ac:dyDescent="0.35">
      <c r="A6" s="10" t="s">
        <v>10</v>
      </c>
      <c r="B6" s="15" t="s">
        <v>11</v>
      </c>
      <c r="C6" s="16">
        <f t="shared" ref="C6:U6" si="0">SUM(C7:C9)</f>
        <v>0</v>
      </c>
      <c r="D6" s="16">
        <f t="shared" si="0"/>
        <v>11257850</v>
      </c>
      <c r="E6" s="16">
        <f t="shared" si="0"/>
        <v>1217150</v>
      </c>
      <c r="F6" s="16">
        <f t="shared" si="0"/>
        <v>12475000</v>
      </c>
      <c r="G6" s="16">
        <f t="shared" si="0"/>
        <v>0</v>
      </c>
      <c r="H6" s="16">
        <f t="shared" si="0"/>
        <v>12475000</v>
      </c>
      <c r="I6" s="16">
        <f t="shared" si="0"/>
        <v>0</v>
      </c>
      <c r="J6" s="16">
        <f t="shared" si="0"/>
        <v>1217150</v>
      </c>
      <c r="K6" s="16">
        <f t="shared" si="0"/>
        <v>-1217150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329"/>
    </row>
    <row r="7" spans="1:22" s="21" customFormat="1" ht="12" customHeight="1" x14ac:dyDescent="0.3">
      <c r="A7" s="18" t="s">
        <v>12</v>
      </c>
      <c r="B7" s="22" t="s">
        <v>13</v>
      </c>
      <c r="C7" s="20"/>
      <c r="D7" s="20">
        <v>0</v>
      </c>
      <c r="E7" s="20">
        <f>F7-D7</f>
        <v>0</v>
      </c>
      <c r="F7" s="20">
        <v>0</v>
      </c>
      <c r="G7" s="20"/>
      <c r="H7" s="20">
        <f t="shared" ref="H7:H10" si="1">SUM(F7:G7)</f>
        <v>0</v>
      </c>
      <c r="I7" s="20"/>
      <c r="J7" s="20">
        <v>0</v>
      </c>
      <c r="K7" s="20">
        <f>L7-J7</f>
        <v>0</v>
      </c>
      <c r="L7" s="20">
        <v>0</v>
      </c>
      <c r="M7" s="20"/>
      <c r="N7" s="20">
        <f t="shared" ref="N7:N10" si="2">SUM(L7:M7)</f>
        <v>0</v>
      </c>
      <c r="O7" s="20"/>
      <c r="P7" s="20">
        <f>R7-O7</f>
        <v>0</v>
      </c>
      <c r="Q7" s="20"/>
      <c r="R7" s="20"/>
      <c r="S7" s="20"/>
      <c r="T7" s="20">
        <f t="shared" ref="T7:T10" si="3">SUM(R7:S7)</f>
        <v>0</v>
      </c>
      <c r="U7" s="20">
        <f t="shared" ref="U7:U21" si="4">C7+I7+O7</f>
        <v>0</v>
      </c>
      <c r="V7" s="330"/>
    </row>
    <row r="8" spans="1:22" s="21" customFormat="1" ht="12" customHeight="1" x14ac:dyDescent="0.3">
      <c r="A8" s="18" t="s">
        <v>14</v>
      </c>
      <c r="B8" s="19" t="s">
        <v>15</v>
      </c>
      <c r="C8" s="20"/>
      <c r="D8" s="20">
        <v>0</v>
      </c>
      <c r="E8" s="20">
        <f t="shared" ref="E8:E25" si="5">F8-D8</f>
        <v>0</v>
      </c>
      <c r="F8" s="20">
        <v>0</v>
      </c>
      <c r="G8" s="20"/>
      <c r="H8" s="20">
        <f>SUM(F8:G8)</f>
        <v>0</v>
      </c>
      <c r="I8" s="20"/>
      <c r="J8" s="20">
        <v>0</v>
      </c>
      <c r="K8" s="20">
        <f t="shared" ref="K8:K25" si="6">L8-J8</f>
        <v>0</v>
      </c>
      <c r="L8" s="20">
        <v>0</v>
      </c>
      <c r="M8" s="20"/>
      <c r="N8" s="20">
        <f t="shared" si="2"/>
        <v>0</v>
      </c>
      <c r="O8" s="20"/>
      <c r="P8" s="20">
        <f>R8-O8</f>
        <v>0</v>
      </c>
      <c r="Q8" s="20"/>
      <c r="R8" s="20"/>
      <c r="S8" s="20"/>
      <c r="T8" s="20">
        <f t="shared" si="3"/>
        <v>0</v>
      </c>
      <c r="U8" s="20">
        <f t="shared" si="4"/>
        <v>0</v>
      </c>
      <c r="V8" s="330"/>
    </row>
    <row r="9" spans="1:22" s="21" customFormat="1" ht="12" customHeight="1" x14ac:dyDescent="0.3">
      <c r="A9" s="18" t="s">
        <v>16</v>
      </c>
      <c r="B9" s="19" t="s">
        <v>17</v>
      </c>
      <c r="C9" s="20"/>
      <c r="D9" s="20">
        <v>11257850</v>
      </c>
      <c r="E9" s="20">
        <f t="shared" si="5"/>
        <v>1217150</v>
      </c>
      <c r="F9" s="20">
        <v>12475000</v>
      </c>
      <c r="G9" s="20"/>
      <c r="H9" s="20">
        <f t="shared" si="1"/>
        <v>12475000</v>
      </c>
      <c r="I9" s="20"/>
      <c r="J9" s="20">
        <v>1217150</v>
      </c>
      <c r="K9" s="20">
        <f t="shared" si="6"/>
        <v>-1217150</v>
      </c>
      <c r="L9" s="20">
        <v>0</v>
      </c>
      <c r="M9" s="20"/>
      <c r="N9" s="20">
        <f t="shared" si="2"/>
        <v>0</v>
      </c>
      <c r="O9" s="20"/>
      <c r="P9" s="20">
        <f>R9-O9</f>
        <v>0</v>
      </c>
      <c r="Q9" s="20"/>
      <c r="R9" s="20"/>
      <c r="S9" s="20"/>
      <c r="T9" s="20">
        <f t="shared" si="3"/>
        <v>0</v>
      </c>
      <c r="U9" s="20">
        <f t="shared" si="4"/>
        <v>0</v>
      </c>
      <c r="V9" s="330"/>
    </row>
    <row r="10" spans="1:22" s="21" customFormat="1" ht="12" customHeight="1" thickBot="1" x14ac:dyDescent="0.35">
      <c r="A10" s="18" t="s">
        <v>18</v>
      </c>
      <c r="B10" s="19" t="s">
        <v>372</v>
      </c>
      <c r="C10" s="20"/>
      <c r="D10" s="20">
        <v>0</v>
      </c>
      <c r="E10" s="20">
        <f t="shared" si="5"/>
        <v>0</v>
      </c>
      <c r="F10" s="20">
        <v>0</v>
      </c>
      <c r="G10" s="20"/>
      <c r="H10" s="20">
        <f t="shared" si="1"/>
        <v>0</v>
      </c>
      <c r="I10" s="20"/>
      <c r="J10" s="20">
        <v>0</v>
      </c>
      <c r="K10" s="20">
        <f t="shared" si="6"/>
        <v>0</v>
      </c>
      <c r="L10" s="20">
        <v>0</v>
      </c>
      <c r="M10" s="20"/>
      <c r="N10" s="20">
        <f t="shared" si="2"/>
        <v>0</v>
      </c>
      <c r="O10" s="20"/>
      <c r="P10" s="20">
        <f>R10-O10</f>
        <v>0</v>
      </c>
      <c r="Q10" s="20"/>
      <c r="R10" s="20"/>
      <c r="S10" s="20"/>
      <c r="T10" s="20">
        <f t="shared" si="3"/>
        <v>0</v>
      </c>
      <c r="U10" s="20">
        <f t="shared" si="4"/>
        <v>0</v>
      </c>
      <c r="V10" s="330"/>
    </row>
    <row r="11" spans="1:22" s="21" customFormat="1" ht="12" customHeight="1" thickBot="1" x14ac:dyDescent="0.35">
      <c r="A11" s="23" t="s">
        <v>20</v>
      </c>
      <c r="B11" s="24" t="s">
        <v>21</v>
      </c>
      <c r="C11" s="25"/>
      <c r="D11" s="25"/>
      <c r="E11" s="25">
        <f t="shared" si="5"/>
        <v>0</v>
      </c>
      <c r="F11" s="25"/>
      <c r="G11" s="25"/>
      <c r="H11" s="25"/>
      <c r="I11" s="25"/>
      <c r="J11" s="25"/>
      <c r="K11" s="25">
        <f t="shared" si="6"/>
        <v>0</v>
      </c>
      <c r="L11" s="25"/>
      <c r="M11" s="25"/>
      <c r="N11" s="25"/>
      <c r="O11" s="25"/>
      <c r="P11" s="25">
        <f>R11-O11</f>
        <v>0</v>
      </c>
      <c r="Q11" s="25"/>
      <c r="R11" s="25"/>
      <c r="S11" s="25"/>
      <c r="T11" s="25"/>
      <c r="U11" s="25">
        <f t="shared" si="4"/>
        <v>0</v>
      </c>
      <c r="V11" s="331"/>
    </row>
    <row r="12" spans="1:22" s="21" customFormat="1" ht="12" customHeight="1" thickBot="1" x14ac:dyDescent="0.35">
      <c r="A12" s="23" t="s">
        <v>22</v>
      </c>
      <c r="B12" s="24" t="s">
        <v>23</v>
      </c>
      <c r="C12" s="16">
        <f t="shared" ref="C12:U12" si="7">+C13+C14</f>
        <v>0</v>
      </c>
      <c r="D12" s="16">
        <f t="shared" si="7"/>
        <v>0</v>
      </c>
      <c r="E12" s="16">
        <f t="shared" si="7"/>
        <v>0</v>
      </c>
      <c r="F12" s="16">
        <f t="shared" si="7"/>
        <v>0</v>
      </c>
      <c r="G12" s="16">
        <f t="shared" si="7"/>
        <v>0</v>
      </c>
      <c r="H12" s="16">
        <f t="shared" si="7"/>
        <v>0</v>
      </c>
      <c r="I12" s="16">
        <f t="shared" si="7"/>
        <v>0</v>
      </c>
      <c r="J12" s="16">
        <f t="shared" si="7"/>
        <v>0</v>
      </c>
      <c r="K12" s="16">
        <f t="shared" si="7"/>
        <v>0</v>
      </c>
      <c r="L12" s="16">
        <f t="shared" si="7"/>
        <v>0</v>
      </c>
      <c r="M12" s="16">
        <f t="shared" si="7"/>
        <v>0</v>
      </c>
      <c r="N12" s="16">
        <f t="shared" si="7"/>
        <v>0</v>
      </c>
      <c r="O12" s="16">
        <f t="shared" si="7"/>
        <v>0</v>
      </c>
      <c r="P12" s="16">
        <f t="shared" si="7"/>
        <v>0</v>
      </c>
      <c r="Q12" s="16">
        <f t="shared" si="7"/>
        <v>0</v>
      </c>
      <c r="R12" s="16">
        <f t="shared" si="7"/>
        <v>0</v>
      </c>
      <c r="S12" s="16">
        <f t="shared" si="7"/>
        <v>0</v>
      </c>
      <c r="T12" s="16">
        <f t="shared" si="7"/>
        <v>0</v>
      </c>
      <c r="U12" s="16">
        <f t="shared" si="7"/>
        <v>0</v>
      </c>
      <c r="V12" s="329"/>
    </row>
    <row r="13" spans="1:22" s="21" customFormat="1" ht="12" customHeight="1" x14ac:dyDescent="0.3">
      <c r="A13" s="26" t="s">
        <v>24</v>
      </c>
      <c r="B13" s="27" t="s">
        <v>15</v>
      </c>
      <c r="C13" s="28"/>
      <c r="D13" s="28">
        <v>0</v>
      </c>
      <c r="E13" s="28">
        <f t="shared" si="5"/>
        <v>0</v>
      </c>
      <c r="F13" s="28">
        <v>0</v>
      </c>
      <c r="G13" s="28"/>
      <c r="H13" s="28">
        <f t="shared" ref="H13:H15" si="8">SUM(F13:G13)</f>
        <v>0</v>
      </c>
      <c r="I13" s="28"/>
      <c r="J13" s="28">
        <v>0</v>
      </c>
      <c r="K13" s="28">
        <f t="shared" si="6"/>
        <v>0</v>
      </c>
      <c r="L13" s="28">
        <v>0</v>
      </c>
      <c r="M13" s="28"/>
      <c r="N13" s="28">
        <f t="shared" ref="N13:N15" si="9">SUM(L13:M13)</f>
        <v>0</v>
      </c>
      <c r="O13" s="28"/>
      <c r="P13" s="28">
        <f>R13-O13</f>
        <v>0</v>
      </c>
      <c r="Q13" s="28"/>
      <c r="R13" s="28"/>
      <c r="S13" s="28"/>
      <c r="T13" s="28">
        <f t="shared" ref="T13:T15" si="10">SUM(R13:S13)</f>
        <v>0</v>
      </c>
      <c r="U13" s="28">
        <f t="shared" si="4"/>
        <v>0</v>
      </c>
      <c r="V13" s="332"/>
    </row>
    <row r="14" spans="1:22" s="21" customFormat="1" ht="12" customHeight="1" x14ac:dyDescent="0.3">
      <c r="A14" s="26" t="s">
        <v>25</v>
      </c>
      <c r="B14" s="29" t="s">
        <v>26</v>
      </c>
      <c r="C14" s="30"/>
      <c r="D14" s="30">
        <v>0</v>
      </c>
      <c r="E14" s="30">
        <f t="shared" si="5"/>
        <v>0</v>
      </c>
      <c r="F14" s="30">
        <v>0</v>
      </c>
      <c r="G14" s="30"/>
      <c r="H14" s="30">
        <f t="shared" si="8"/>
        <v>0</v>
      </c>
      <c r="I14" s="30"/>
      <c r="J14" s="30">
        <v>0</v>
      </c>
      <c r="K14" s="30">
        <f t="shared" si="6"/>
        <v>0</v>
      </c>
      <c r="L14" s="30">
        <v>0</v>
      </c>
      <c r="M14" s="30"/>
      <c r="N14" s="30">
        <f t="shared" si="9"/>
        <v>0</v>
      </c>
      <c r="O14" s="30"/>
      <c r="P14" s="30">
        <f>R14-O14</f>
        <v>0</v>
      </c>
      <c r="Q14" s="30"/>
      <c r="R14" s="30"/>
      <c r="S14" s="30"/>
      <c r="T14" s="30">
        <f t="shared" si="10"/>
        <v>0</v>
      </c>
      <c r="U14" s="30">
        <f t="shared" si="4"/>
        <v>0</v>
      </c>
      <c r="V14" s="332"/>
    </row>
    <row r="15" spans="1:22" s="21" customFormat="1" ht="12" customHeight="1" thickBot="1" x14ac:dyDescent="0.35">
      <c r="A15" s="18" t="s">
        <v>27</v>
      </c>
      <c r="B15" s="31" t="s">
        <v>373</v>
      </c>
      <c r="C15" s="32"/>
      <c r="D15" s="32">
        <v>0</v>
      </c>
      <c r="E15" s="32">
        <f t="shared" si="5"/>
        <v>0</v>
      </c>
      <c r="F15" s="32">
        <v>0</v>
      </c>
      <c r="G15" s="32"/>
      <c r="H15" s="32">
        <f t="shared" si="8"/>
        <v>0</v>
      </c>
      <c r="I15" s="32"/>
      <c r="J15" s="32">
        <v>0</v>
      </c>
      <c r="K15" s="32">
        <f t="shared" si="6"/>
        <v>0</v>
      </c>
      <c r="L15" s="32">
        <v>0</v>
      </c>
      <c r="M15" s="32"/>
      <c r="N15" s="32">
        <f t="shared" si="9"/>
        <v>0</v>
      </c>
      <c r="O15" s="32"/>
      <c r="P15" s="32">
        <f>R15-O15</f>
        <v>0</v>
      </c>
      <c r="Q15" s="32"/>
      <c r="R15" s="32"/>
      <c r="S15" s="32"/>
      <c r="T15" s="32">
        <f t="shared" si="10"/>
        <v>0</v>
      </c>
      <c r="U15" s="32">
        <f t="shared" si="4"/>
        <v>0</v>
      </c>
      <c r="V15" s="332"/>
    </row>
    <row r="16" spans="1:22" s="21" customFormat="1" ht="12" customHeight="1" thickBot="1" x14ac:dyDescent="0.35">
      <c r="A16" s="23" t="s">
        <v>29</v>
      </c>
      <c r="B16" s="24" t="s">
        <v>30</v>
      </c>
      <c r="C16" s="16">
        <f t="shared" ref="C16:U16" si="11">+C17+C18+C19</f>
        <v>0</v>
      </c>
      <c r="D16" s="16">
        <f t="shared" si="11"/>
        <v>0</v>
      </c>
      <c r="E16" s="16">
        <f t="shared" si="11"/>
        <v>0</v>
      </c>
      <c r="F16" s="16">
        <f t="shared" si="11"/>
        <v>0</v>
      </c>
      <c r="G16" s="16">
        <f t="shared" si="11"/>
        <v>0</v>
      </c>
      <c r="H16" s="16">
        <f t="shared" si="11"/>
        <v>0</v>
      </c>
      <c r="I16" s="16">
        <f t="shared" si="11"/>
        <v>0</v>
      </c>
      <c r="J16" s="16">
        <f t="shared" si="11"/>
        <v>0</v>
      </c>
      <c r="K16" s="16">
        <f t="shared" si="11"/>
        <v>0</v>
      </c>
      <c r="L16" s="16">
        <f t="shared" si="11"/>
        <v>0</v>
      </c>
      <c r="M16" s="16">
        <f t="shared" si="11"/>
        <v>0</v>
      </c>
      <c r="N16" s="16">
        <f t="shared" si="11"/>
        <v>0</v>
      </c>
      <c r="O16" s="16">
        <f t="shared" si="11"/>
        <v>0</v>
      </c>
      <c r="P16" s="16">
        <f t="shared" si="11"/>
        <v>0</v>
      </c>
      <c r="Q16" s="16">
        <f t="shared" si="11"/>
        <v>0</v>
      </c>
      <c r="R16" s="16">
        <f t="shared" si="11"/>
        <v>0</v>
      </c>
      <c r="S16" s="16">
        <f t="shared" si="11"/>
        <v>0</v>
      </c>
      <c r="T16" s="16">
        <f t="shared" si="11"/>
        <v>0</v>
      </c>
      <c r="U16" s="16">
        <f t="shared" si="11"/>
        <v>0</v>
      </c>
      <c r="V16" s="329"/>
    </row>
    <row r="17" spans="1:22" s="21" customFormat="1" ht="12" customHeight="1" x14ac:dyDescent="0.3">
      <c r="A17" s="26" t="s">
        <v>31</v>
      </c>
      <c r="B17" s="27" t="s">
        <v>32</v>
      </c>
      <c r="C17" s="28"/>
      <c r="D17" s="28">
        <v>0</v>
      </c>
      <c r="E17" s="28">
        <f t="shared" si="5"/>
        <v>0</v>
      </c>
      <c r="F17" s="28">
        <v>0</v>
      </c>
      <c r="G17" s="28"/>
      <c r="H17" s="28">
        <f t="shared" ref="H17:H20" si="12">SUM(F17:G17)</f>
        <v>0</v>
      </c>
      <c r="I17" s="28"/>
      <c r="J17" s="28">
        <v>0</v>
      </c>
      <c r="K17" s="28">
        <f t="shared" si="6"/>
        <v>0</v>
      </c>
      <c r="L17" s="28">
        <v>0</v>
      </c>
      <c r="M17" s="28"/>
      <c r="N17" s="28">
        <f t="shared" ref="N17:N20" si="13">SUM(L17:M17)</f>
        <v>0</v>
      </c>
      <c r="O17" s="28"/>
      <c r="P17" s="28">
        <f>R17-O17</f>
        <v>0</v>
      </c>
      <c r="Q17" s="28"/>
      <c r="R17" s="28"/>
      <c r="S17" s="28"/>
      <c r="T17" s="28">
        <f t="shared" ref="T17:T20" si="14">SUM(R17:S17)</f>
        <v>0</v>
      </c>
      <c r="U17" s="28">
        <f t="shared" si="4"/>
        <v>0</v>
      </c>
      <c r="V17" s="332"/>
    </row>
    <row r="18" spans="1:22" s="21" customFormat="1" ht="12" customHeight="1" x14ac:dyDescent="0.3">
      <c r="A18" s="26" t="s">
        <v>33</v>
      </c>
      <c r="B18" s="29" t="s">
        <v>34</v>
      </c>
      <c r="C18" s="30"/>
      <c r="D18" s="30">
        <v>0</v>
      </c>
      <c r="E18" s="30">
        <f t="shared" si="5"/>
        <v>0</v>
      </c>
      <c r="F18" s="30">
        <v>0</v>
      </c>
      <c r="G18" s="30"/>
      <c r="H18" s="30">
        <f t="shared" si="12"/>
        <v>0</v>
      </c>
      <c r="I18" s="30"/>
      <c r="J18" s="30">
        <v>0</v>
      </c>
      <c r="K18" s="30">
        <f t="shared" si="6"/>
        <v>0</v>
      </c>
      <c r="L18" s="30">
        <v>0</v>
      </c>
      <c r="M18" s="30"/>
      <c r="N18" s="30">
        <f t="shared" si="13"/>
        <v>0</v>
      </c>
      <c r="O18" s="30"/>
      <c r="P18" s="30">
        <f>R18-O18</f>
        <v>0</v>
      </c>
      <c r="Q18" s="30"/>
      <c r="R18" s="30"/>
      <c r="S18" s="30"/>
      <c r="T18" s="30">
        <f t="shared" si="14"/>
        <v>0</v>
      </c>
      <c r="U18" s="30">
        <f t="shared" si="4"/>
        <v>0</v>
      </c>
      <c r="V18" s="332"/>
    </row>
    <row r="19" spans="1:22" s="21" customFormat="1" ht="12" customHeight="1" thickBot="1" x14ac:dyDescent="0.35">
      <c r="A19" s="18" t="s">
        <v>35</v>
      </c>
      <c r="B19" s="33" t="s">
        <v>36</v>
      </c>
      <c r="C19" s="32"/>
      <c r="D19" s="32">
        <v>0</v>
      </c>
      <c r="E19" s="32">
        <f t="shared" si="5"/>
        <v>0</v>
      </c>
      <c r="F19" s="32">
        <v>0</v>
      </c>
      <c r="G19" s="32"/>
      <c r="H19" s="32">
        <f t="shared" si="12"/>
        <v>0</v>
      </c>
      <c r="I19" s="32"/>
      <c r="J19" s="32">
        <v>0</v>
      </c>
      <c r="K19" s="32">
        <f t="shared" si="6"/>
        <v>0</v>
      </c>
      <c r="L19" s="32">
        <v>0</v>
      </c>
      <c r="M19" s="32"/>
      <c r="N19" s="32">
        <f t="shared" si="13"/>
        <v>0</v>
      </c>
      <c r="O19" s="32"/>
      <c r="P19" s="32">
        <f>R19-O19</f>
        <v>0</v>
      </c>
      <c r="Q19" s="32"/>
      <c r="R19" s="32"/>
      <c r="S19" s="32"/>
      <c r="T19" s="32">
        <f t="shared" si="14"/>
        <v>0</v>
      </c>
      <c r="U19" s="32">
        <f t="shared" si="4"/>
        <v>0</v>
      </c>
      <c r="V19" s="332"/>
    </row>
    <row r="20" spans="1:22" s="17" customFormat="1" ht="12" customHeight="1" thickBot="1" x14ac:dyDescent="0.35">
      <c r="A20" s="23" t="s">
        <v>37</v>
      </c>
      <c r="B20" s="24" t="s">
        <v>38</v>
      </c>
      <c r="C20" s="25"/>
      <c r="D20" s="25">
        <v>0</v>
      </c>
      <c r="E20" s="25">
        <f t="shared" si="5"/>
        <v>50000</v>
      </c>
      <c r="F20" s="25">
        <v>50000</v>
      </c>
      <c r="G20" s="25"/>
      <c r="H20" s="25">
        <f t="shared" si="12"/>
        <v>50000</v>
      </c>
      <c r="I20" s="25"/>
      <c r="J20" s="25">
        <v>0</v>
      </c>
      <c r="K20" s="25">
        <f t="shared" si="6"/>
        <v>260000</v>
      </c>
      <c r="L20" s="25">
        <v>260000</v>
      </c>
      <c r="M20" s="25"/>
      <c r="N20" s="25">
        <f t="shared" si="13"/>
        <v>260000</v>
      </c>
      <c r="O20" s="25"/>
      <c r="P20" s="25">
        <f>R20-O20</f>
        <v>0</v>
      </c>
      <c r="Q20" s="25"/>
      <c r="R20" s="25"/>
      <c r="S20" s="25"/>
      <c r="T20" s="25">
        <f t="shared" si="14"/>
        <v>0</v>
      </c>
      <c r="U20" s="25">
        <f t="shared" si="4"/>
        <v>0</v>
      </c>
      <c r="V20" s="331"/>
    </row>
    <row r="21" spans="1:22" s="17" customFormat="1" ht="12" customHeight="1" thickBot="1" x14ac:dyDescent="0.35">
      <c r="A21" s="23" t="s">
        <v>39</v>
      </c>
      <c r="B21" s="24" t="s">
        <v>40</v>
      </c>
      <c r="C21" s="34"/>
      <c r="D21" s="34"/>
      <c r="E21" s="34">
        <f t="shared" si="5"/>
        <v>0</v>
      </c>
      <c r="F21" s="34"/>
      <c r="G21" s="34"/>
      <c r="H21" s="34"/>
      <c r="I21" s="34"/>
      <c r="J21" s="34"/>
      <c r="K21" s="34">
        <f t="shared" si="6"/>
        <v>0</v>
      </c>
      <c r="L21" s="34"/>
      <c r="M21" s="34"/>
      <c r="N21" s="34"/>
      <c r="O21" s="34"/>
      <c r="P21" s="34">
        <f>R21-O21</f>
        <v>0</v>
      </c>
      <c r="Q21" s="34"/>
      <c r="R21" s="34"/>
      <c r="S21" s="34"/>
      <c r="T21" s="34"/>
      <c r="U21" s="34">
        <f t="shared" si="4"/>
        <v>0</v>
      </c>
      <c r="V21" s="331"/>
    </row>
    <row r="22" spans="1:22" s="17" customFormat="1" ht="12" customHeight="1" thickBot="1" x14ac:dyDescent="0.35">
      <c r="A22" s="10" t="s">
        <v>41</v>
      </c>
      <c r="B22" s="24" t="s">
        <v>42</v>
      </c>
      <c r="C22" s="35">
        <f t="shared" ref="C22" si="15">+C5+C6+C11+C12+C16+C20+C21</f>
        <v>19618000</v>
      </c>
      <c r="D22" s="35">
        <f t="shared" ref="D22:U22" si="16">+D5+D6+D11+D12+D16+D20+D21</f>
        <v>33135768</v>
      </c>
      <c r="E22" s="35">
        <f t="shared" si="16"/>
        <v>1267150</v>
      </c>
      <c r="F22" s="35">
        <f t="shared" si="16"/>
        <v>34402918</v>
      </c>
      <c r="G22" s="35">
        <f t="shared" si="16"/>
        <v>0</v>
      </c>
      <c r="H22" s="35">
        <f t="shared" si="16"/>
        <v>34402918</v>
      </c>
      <c r="I22" s="35">
        <f t="shared" si="16"/>
        <v>24437000</v>
      </c>
      <c r="J22" s="35">
        <f t="shared" si="16"/>
        <v>25729232</v>
      </c>
      <c r="K22" s="35">
        <f t="shared" si="16"/>
        <v>-957150</v>
      </c>
      <c r="L22" s="35">
        <f t="shared" si="16"/>
        <v>24772082</v>
      </c>
      <c r="M22" s="35">
        <f t="shared" si="16"/>
        <v>0</v>
      </c>
      <c r="N22" s="35">
        <f t="shared" si="16"/>
        <v>24772082</v>
      </c>
      <c r="O22" s="35">
        <f t="shared" si="16"/>
        <v>0</v>
      </c>
      <c r="P22" s="35">
        <f t="shared" si="16"/>
        <v>0</v>
      </c>
      <c r="Q22" s="35">
        <f t="shared" si="16"/>
        <v>0</v>
      </c>
      <c r="R22" s="35">
        <f t="shared" si="16"/>
        <v>0</v>
      </c>
      <c r="S22" s="35">
        <f t="shared" si="16"/>
        <v>0</v>
      </c>
      <c r="T22" s="35">
        <f t="shared" si="16"/>
        <v>0</v>
      </c>
      <c r="U22" s="35">
        <f t="shared" si="16"/>
        <v>44055000</v>
      </c>
      <c r="V22" s="329"/>
    </row>
    <row r="23" spans="1:22" s="17" customFormat="1" ht="12" customHeight="1" thickBot="1" x14ac:dyDescent="0.35">
      <c r="A23" s="36" t="s">
        <v>43</v>
      </c>
      <c r="B23" s="24" t="s">
        <v>44</v>
      </c>
      <c r="C23" s="35">
        <f t="shared" ref="C23" si="17">+C24+C25+C26</f>
        <v>196827351</v>
      </c>
      <c r="D23" s="35">
        <f t="shared" ref="D23:U23" si="18">+D24+D25+D26</f>
        <v>228323692</v>
      </c>
      <c r="E23" s="35">
        <f t="shared" si="18"/>
        <v>5265486</v>
      </c>
      <c r="F23" s="35">
        <f t="shared" si="18"/>
        <v>233589178</v>
      </c>
      <c r="G23" s="35">
        <f t="shared" si="18"/>
        <v>0</v>
      </c>
      <c r="H23" s="35">
        <f t="shared" si="18"/>
        <v>233589178</v>
      </c>
      <c r="I23" s="35">
        <f t="shared" si="18"/>
        <v>78045000</v>
      </c>
      <c r="J23" s="35">
        <f t="shared" si="18"/>
        <v>87751112</v>
      </c>
      <c r="K23" s="35">
        <f t="shared" si="18"/>
        <v>4260108</v>
      </c>
      <c r="L23" s="35">
        <f t="shared" si="18"/>
        <v>92011220</v>
      </c>
      <c r="M23" s="35">
        <f t="shared" si="18"/>
        <v>0</v>
      </c>
      <c r="N23" s="35">
        <f t="shared" si="18"/>
        <v>92011220</v>
      </c>
      <c r="O23" s="35">
        <f t="shared" si="18"/>
        <v>0</v>
      </c>
      <c r="P23" s="35">
        <f t="shared" si="18"/>
        <v>0</v>
      </c>
      <c r="Q23" s="35">
        <f t="shared" si="18"/>
        <v>0</v>
      </c>
      <c r="R23" s="35">
        <f t="shared" si="18"/>
        <v>0</v>
      </c>
      <c r="S23" s="35">
        <f t="shared" si="18"/>
        <v>0</v>
      </c>
      <c r="T23" s="35">
        <f t="shared" si="18"/>
        <v>0</v>
      </c>
      <c r="U23" s="35">
        <f t="shared" si="18"/>
        <v>274872351</v>
      </c>
      <c r="V23" s="329"/>
    </row>
    <row r="24" spans="1:22" s="17" customFormat="1" ht="12" customHeight="1" x14ac:dyDescent="0.3">
      <c r="A24" s="26" t="s">
        <v>45</v>
      </c>
      <c r="B24" s="27" t="s">
        <v>46</v>
      </c>
      <c r="C24" s="28">
        <v>1749151</v>
      </c>
      <c r="D24" s="28">
        <v>1416200</v>
      </c>
      <c r="E24" s="28">
        <f t="shared" si="5"/>
        <v>0</v>
      </c>
      <c r="F24" s="28">
        <v>1416200</v>
      </c>
      <c r="G24" s="28"/>
      <c r="H24" s="28">
        <f t="shared" ref="H24:H25" si="19">SUM(F24:G24)</f>
        <v>1416200</v>
      </c>
      <c r="I24" s="28">
        <v>1416200</v>
      </c>
      <c r="J24" s="28">
        <v>1749151</v>
      </c>
      <c r="K24" s="28">
        <f t="shared" si="6"/>
        <v>0</v>
      </c>
      <c r="L24" s="28">
        <v>1749151</v>
      </c>
      <c r="M24" s="28"/>
      <c r="N24" s="28">
        <f t="shared" ref="N24:N25" si="20">SUM(L24:M24)</f>
        <v>1749151</v>
      </c>
      <c r="O24" s="28"/>
      <c r="P24" s="28">
        <f>R24-O24</f>
        <v>0</v>
      </c>
      <c r="Q24" s="28"/>
      <c r="R24" s="28"/>
      <c r="S24" s="28"/>
      <c r="T24" s="28">
        <f t="shared" ref="T24:T25" si="21">SUM(R24:S24)</f>
        <v>0</v>
      </c>
      <c r="U24" s="28">
        <f>C24+I24+O24</f>
        <v>3165351</v>
      </c>
      <c r="V24" s="332"/>
    </row>
    <row r="25" spans="1:22" s="17" customFormat="1" ht="12" customHeight="1" x14ac:dyDescent="0.3">
      <c r="A25" s="26" t="s">
        <v>47</v>
      </c>
      <c r="B25" s="29" t="s">
        <v>48</v>
      </c>
      <c r="C25" s="30"/>
      <c r="D25" s="30">
        <v>0</v>
      </c>
      <c r="E25" s="30">
        <f t="shared" si="5"/>
        <v>0</v>
      </c>
      <c r="F25" s="30">
        <v>0</v>
      </c>
      <c r="G25" s="30"/>
      <c r="H25" s="30">
        <f t="shared" si="19"/>
        <v>0</v>
      </c>
      <c r="I25" s="30"/>
      <c r="J25" s="30">
        <v>0</v>
      </c>
      <c r="K25" s="30">
        <f t="shared" si="6"/>
        <v>0</v>
      </c>
      <c r="L25" s="30">
        <v>0</v>
      </c>
      <c r="M25" s="30"/>
      <c r="N25" s="30">
        <f t="shared" si="20"/>
        <v>0</v>
      </c>
      <c r="O25" s="30"/>
      <c r="P25" s="30">
        <f>R25-O25</f>
        <v>0</v>
      </c>
      <c r="Q25" s="30"/>
      <c r="R25" s="30"/>
      <c r="S25" s="30"/>
      <c r="T25" s="30">
        <f t="shared" si="21"/>
        <v>0</v>
      </c>
      <c r="U25" s="30">
        <f>C25+I25+O25</f>
        <v>0</v>
      </c>
      <c r="V25" s="332"/>
    </row>
    <row r="26" spans="1:22" s="21" customFormat="1" ht="12" customHeight="1" thickBot="1" x14ac:dyDescent="0.35">
      <c r="A26" s="18" t="s">
        <v>49</v>
      </c>
      <c r="B26" s="33" t="s">
        <v>50</v>
      </c>
      <c r="C26" s="32">
        <f>C41-C22-C24</f>
        <v>195078200</v>
      </c>
      <c r="D26" s="32">
        <f t="shared" ref="D26:U26" si="22">D41-D22-D24</f>
        <v>226907492</v>
      </c>
      <c r="E26" s="32">
        <f t="shared" si="22"/>
        <v>5265486</v>
      </c>
      <c r="F26" s="32">
        <f t="shared" si="22"/>
        <v>232172978</v>
      </c>
      <c r="G26" s="32">
        <f t="shared" si="22"/>
        <v>0</v>
      </c>
      <c r="H26" s="32">
        <f t="shared" si="22"/>
        <v>232172978</v>
      </c>
      <c r="I26" s="32">
        <f t="shared" si="22"/>
        <v>76628800</v>
      </c>
      <c r="J26" s="32">
        <f t="shared" si="22"/>
        <v>86001961</v>
      </c>
      <c r="K26" s="32">
        <f t="shared" si="22"/>
        <v>4260108</v>
      </c>
      <c r="L26" s="32">
        <f t="shared" si="22"/>
        <v>90262069</v>
      </c>
      <c r="M26" s="32">
        <f t="shared" si="22"/>
        <v>0</v>
      </c>
      <c r="N26" s="32">
        <f t="shared" si="22"/>
        <v>90262069</v>
      </c>
      <c r="O26" s="32">
        <f t="shared" si="22"/>
        <v>0</v>
      </c>
      <c r="P26" s="32">
        <f t="shared" si="22"/>
        <v>0</v>
      </c>
      <c r="Q26" s="32">
        <f t="shared" si="22"/>
        <v>0</v>
      </c>
      <c r="R26" s="32">
        <f t="shared" si="22"/>
        <v>0</v>
      </c>
      <c r="S26" s="32">
        <f t="shared" si="22"/>
        <v>0</v>
      </c>
      <c r="T26" s="32">
        <f t="shared" si="22"/>
        <v>0</v>
      </c>
      <c r="U26" s="32">
        <f t="shared" si="22"/>
        <v>271707000</v>
      </c>
      <c r="V26" s="332"/>
    </row>
    <row r="27" spans="1:22" s="21" customFormat="1" ht="15" customHeight="1" thickBot="1" x14ac:dyDescent="0.25">
      <c r="A27" s="36" t="s">
        <v>51</v>
      </c>
      <c r="B27" s="37" t="s">
        <v>52</v>
      </c>
      <c r="C27" s="38">
        <f t="shared" ref="C27" si="23">+C22+C23</f>
        <v>216445351</v>
      </c>
      <c r="D27" s="38">
        <f t="shared" ref="D27:U27" si="24">+D22+D23</f>
        <v>261459460</v>
      </c>
      <c r="E27" s="38">
        <f t="shared" si="24"/>
        <v>6532636</v>
      </c>
      <c r="F27" s="38">
        <f t="shared" si="24"/>
        <v>267992096</v>
      </c>
      <c r="G27" s="38">
        <f t="shared" si="24"/>
        <v>0</v>
      </c>
      <c r="H27" s="38">
        <f t="shared" si="24"/>
        <v>267992096</v>
      </c>
      <c r="I27" s="38">
        <f t="shared" si="24"/>
        <v>102482000</v>
      </c>
      <c r="J27" s="38">
        <f t="shared" si="24"/>
        <v>113480344</v>
      </c>
      <c r="K27" s="38">
        <f t="shared" si="24"/>
        <v>3302958</v>
      </c>
      <c r="L27" s="38">
        <f t="shared" si="24"/>
        <v>116783302</v>
      </c>
      <c r="M27" s="38">
        <f t="shared" si="24"/>
        <v>0</v>
      </c>
      <c r="N27" s="38">
        <f t="shared" si="24"/>
        <v>116783302</v>
      </c>
      <c r="O27" s="38">
        <f t="shared" si="24"/>
        <v>0</v>
      </c>
      <c r="P27" s="38">
        <f t="shared" si="24"/>
        <v>0</v>
      </c>
      <c r="Q27" s="38">
        <f t="shared" si="24"/>
        <v>0</v>
      </c>
      <c r="R27" s="38">
        <f t="shared" si="24"/>
        <v>0</v>
      </c>
      <c r="S27" s="38">
        <f t="shared" si="24"/>
        <v>0</v>
      </c>
      <c r="T27" s="38">
        <f t="shared" si="24"/>
        <v>0</v>
      </c>
      <c r="U27" s="38">
        <f t="shared" si="24"/>
        <v>318927351</v>
      </c>
      <c r="V27" s="41"/>
    </row>
    <row r="28" spans="1:22" s="21" customFormat="1" ht="15" customHeight="1" thickBot="1" x14ac:dyDescent="0.3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1"/>
      <c r="V28" s="41"/>
    </row>
    <row r="29" spans="1:22" s="12" customFormat="1" ht="16.5" customHeight="1" thickBot="1" x14ac:dyDescent="0.35">
      <c r="A29" s="42"/>
      <c r="B29" s="43" t="s">
        <v>53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38"/>
      <c r="V29" s="41"/>
    </row>
    <row r="30" spans="1:22" s="44" customFormat="1" ht="12" customHeight="1" thickBot="1" x14ac:dyDescent="0.35">
      <c r="A30" s="23" t="s">
        <v>4</v>
      </c>
      <c r="B30" s="24" t="s">
        <v>54</v>
      </c>
      <c r="C30" s="16">
        <f>SUM(C31:C35)</f>
        <v>215795351</v>
      </c>
      <c r="D30" s="16">
        <f t="shared" ref="D30:U30" si="25">SUM(D31:D35)</f>
        <v>259791060</v>
      </c>
      <c r="E30" s="16">
        <f t="shared" si="25"/>
        <v>6532636</v>
      </c>
      <c r="F30" s="16">
        <f t="shared" si="25"/>
        <v>266323696</v>
      </c>
      <c r="G30" s="16">
        <f t="shared" si="25"/>
        <v>0</v>
      </c>
      <c r="H30" s="16">
        <f t="shared" si="25"/>
        <v>266323696</v>
      </c>
      <c r="I30" s="16">
        <f t="shared" si="25"/>
        <v>102352000</v>
      </c>
      <c r="J30" s="16">
        <f t="shared" si="25"/>
        <v>113350344</v>
      </c>
      <c r="K30" s="16">
        <f t="shared" si="25"/>
        <v>3302958</v>
      </c>
      <c r="L30" s="16">
        <f t="shared" si="25"/>
        <v>116653302</v>
      </c>
      <c r="M30" s="16">
        <f t="shared" si="25"/>
        <v>0</v>
      </c>
      <c r="N30" s="16">
        <f t="shared" si="25"/>
        <v>116653302</v>
      </c>
      <c r="O30" s="16">
        <f t="shared" si="25"/>
        <v>0</v>
      </c>
      <c r="P30" s="16">
        <f t="shared" si="25"/>
        <v>0</v>
      </c>
      <c r="Q30" s="16">
        <f t="shared" si="25"/>
        <v>0</v>
      </c>
      <c r="R30" s="16">
        <f t="shared" si="25"/>
        <v>0</v>
      </c>
      <c r="S30" s="16">
        <f t="shared" si="25"/>
        <v>0</v>
      </c>
      <c r="T30" s="16">
        <f t="shared" si="25"/>
        <v>0</v>
      </c>
      <c r="U30" s="16">
        <f t="shared" si="25"/>
        <v>318147351</v>
      </c>
      <c r="V30" s="329"/>
    </row>
    <row r="31" spans="1:22" ht="12" customHeight="1" x14ac:dyDescent="0.3">
      <c r="A31" s="18" t="s">
        <v>5</v>
      </c>
      <c r="B31" s="22" t="s">
        <v>55</v>
      </c>
      <c r="C31" s="28">
        <v>156540000</v>
      </c>
      <c r="D31" s="28">
        <v>191085311</v>
      </c>
      <c r="E31" s="28">
        <f t="shared" ref="E31:E40" si="26">F31-D31</f>
        <v>7479503</v>
      </c>
      <c r="F31" s="28">
        <v>198564814</v>
      </c>
      <c r="G31" s="28"/>
      <c r="H31" s="28">
        <f>SUM(F31:G31)</f>
        <v>198564814</v>
      </c>
      <c r="I31" s="28">
        <v>66796000</v>
      </c>
      <c r="J31" s="28">
        <v>75748873</v>
      </c>
      <c r="K31" s="28">
        <f t="shared" ref="K31:K40" si="27">L31-J31</f>
        <v>960813</v>
      </c>
      <c r="L31" s="28">
        <v>76709686</v>
      </c>
      <c r="M31" s="28"/>
      <c r="N31" s="28">
        <f>SUM(L31:M31)</f>
        <v>76709686</v>
      </c>
      <c r="O31" s="28"/>
      <c r="P31" s="28">
        <f>R31-O31</f>
        <v>0</v>
      </c>
      <c r="Q31" s="28"/>
      <c r="R31" s="28"/>
      <c r="S31" s="28"/>
      <c r="T31" s="28">
        <f>SUM(R31:S31)</f>
        <v>0</v>
      </c>
      <c r="U31" s="28">
        <f>C31+I31+O31</f>
        <v>223336000</v>
      </c>
      <c r="V31" s="332"/>
    </row>
    <row r="32" spans="1:22" ht="12" customHeight="1" x14ac:dyDescent="0.3">
      <c r="A32" s="18" t="s">
        <v>6</v>
      </c>
      <c r="B32" s="19" t="s">
        <v>56</v>
      </c>
      <c r="C32" s="45">
        <v>21539000</v>
      </c>
      <c r="D32" s="45">
        <v>29385831</v>
      </c>
      <c r="E32" s="45">
        <f t="shared" si="26"/>
        <v>-114717</v>
      </c>
      <c r="F32" s="45">
        <v>29271114</v>
      </c>
      <c r="G32" s="45"/>
      <c r="H32" s="45">
        <f t="shared" ref="H32:H35" si="28">SUM(F32:G32)</f>
        <v>29271114</v>
      </c>
      <c r="I32" s="45">
        <v>8754000</v>
      </c>
      <c r="J32" s="45">
        <v>10391438</v>
      </c>
      <c r="K32" s="45">
        <f t="shared" si="27"/>
        <v>1199995</v>
      </c>
      <c r="L32" s="45">
        <v>11591433</v>
      </c>
      <c r="M32" s="45"/>
      <c r="N32" s="45">
        <f t="shared" ref="N32:N35" si="29">SUM(L32:M32)</f>
        <v>11591433</v>
      </c>
      <c r="O32" s="45"/>
      <c r="P32" s="45">
        <f>R32-O32</f>
        <v>0</v>
      </c>
      <c r="Q32" s="45"/>
      <c r="R32" s="45"/>
      <c r="S32" s="45"/>
      <c r="T32" s="45">
        <f t="shared" ref="T32:T35" si="30">SUM(R32:S32)</f>
        <v>0</v>
      </c>
      <c r="U32" s="45">
        <f>C32+I32+O32</f>
        <v>30293000</v>
      </c>
      <c r="V32" s="332"/>
    </row>
    <row r="33" spans="1:22" ht="12" customHeight="1" x14ac:dyDescent="0.3">
      <c r="A33" s="18" t="s">
        <v>7</v>
      </c>
      <c r="B33" s="19" t="s">
        <v>57</v>
      </c>
      <c r="C33" s="45">
        <v>36490000</v>
      </c>
      <c r="D33" s="45">
        <v>39319918</v>
      </c>
      <c r="E33" s="45">
        <f t="shared" si="26"/>
        <v>-832150</v>
      </c>
      <c r="F33" s="45">
        <v>38487768</v>
      </c>
      <c r="G33" s="45"/>
      <c r="H33" s="45">
        <f t="shared" si="28"/>
        <v>38487768</v>
      </c>
      <c r="I33" s="45">
        <v>26802000</v>
      </c>
      <c r="J33" s="45">
        <v>26877082</v>
      </c>
      <c r="K33" s="45">
        <f t="shared" si="27"/>
        <v>1142150</v>
      </c>
      <c r="L33" s="45">
        <v>28019232</v>
      </c>
      <c r="M33" s="45"/>
      <c r="N33" s="45">
        <f t="shared" si="29"/>
        <v>28019232</v>
      </c>
      <c r="O33" s="45"/>
      <c r="P33" s="45">
        <f>R33-O33</f>
        <v>0</v>
      </c>
      <c r="Q33" s="45"/>
      <c r="R33" s="45"/>
      <c r="S33" s="45"/>
      <c r="T33" s="45">
        <f t="shared" si="30"/>
        <v>0</v>
      </c>
      <c r="U33" s="45">
        <f>C33+I33+O33</f>
        <v>63292000</v>
      </c>
      <c r="V33" s="332"/>
    </row>
    <row r="34" spans="1:22" ht="12" customHeight="1" x14ac:dyDescent="0.3">
      <c r="A34" s="18" t="s">
        <v>8</v>
      </c>
      <c r="B34" s="19" t="s">
        <v>58</v>
      </c>
      <c r="C34" s="45"/>
      <c r="D34" s="45">
        <v>0</v>
      </c>
      <c r="E34" s="45">
        <f t="shared" si="26"/>
        <v>0</v>
      </c>
      <c r="F34" s="45">
        <v>0</v>
      </c>
      <c r="G34" s="45"/>
      <c r="H34" s="45">
        <f t="shared" si="28"/>
        <v>0</v>
      </c>
      <c r="I34" s="45"/>
      <c r="J34" s="45">
        <v>0</v>
      </c>
      <c r="K34" s="45">
        <f t="shared" si="27"/>
        <v>0</v>
      </c>
      <c r="L34" s="45">
        <v>0</v>
      </c>
      <c r="M34" s="45"/>
      <c r="N34" s="45">
        <f t="shared" si="29"/>
        <v>0</v>
      </c>
      <c r="O34" s="45"/>
      <c r="P34" s="45">
        <f>R34-O34</f>
        <v>0</v>
      </c>
      <c r="Q34" s="45"/>
      <c r="R34" s="45"/>
      <c r="S34" s="45"/>
      <c r="T34" s="45">
        <f t="shared" si="30"/>
        <v>0</v>
      </c>
      <c r="U34" s="45">
        <f>C34+I34+O34</f>
        <v>0</v>
      </c>
      <c r="V34" s="332"/>
    </row>
    <row r="35" spans="1:22" ht="12" customHeight="1" thickBot="1" x14ac:dyDescent="0.35">
      <c r="A35" s="18" t="s">
        <v>9</v>
      </c>
      <c r="B35" s="19" t="s">
        <v>59</v>
      </c>
      <c r="C35" s="45">
        <v>1226351</v>
      </c>
      <c r="D35" s="45">
        <v>0</v>
      </c>
      <c r="E35" s="45">
        <f t="shared" si="26"/>
        <v>0</v>
      </c>
      <c r="F35" s="45">
        <v>0</v>
      </c>
      <c r="G35" s="45"/>
      <c r="H35" s="45">
        <f t="shared" si="28"/>
        <v>0</v>
      </c>
      <c r="I35" s="45"/>
      <c r="J35" s="45">
        <v>332951</v>
      </c>
      <c r="K35" s="45">
        <f t="shared" si="27"/>
        <v>0</v>
      </c>
      <c r="L35" s="45">
        <v>332951</v>
      </c>
      <c r="M35" s="45"/>
      <c r="N35" s="45">
        <f t="shared" si="29"/>
        <v>332951</v>
      </c>
      <c r="O35" s="45"/>
      <c r="P35" s="45">
        <f>R35-O35</f>
        <v>0</v>
      </c>
      <c r="Q35" s="45"/>
      <c r="R35" s="45"/>
      <c r="S35" s="45"/>
      <c r="T35" s="45">
        <f t="shared" si="30"/>
        <v>0</v>
      </c>
      <c r="U35" s="45">
        <f>C35+I35+O35</f>
        <v>1226351</v>
      </c>
      <c r="V35" s="332"/>
    </row>
    <row r="36" spans="1:22" ht="12" customHeight="1" thickBot="1" x14ac:dyDescent="0.35">
      <c r="A36" s="23" t="s">
        <v>10</v>
      </c>
      <c r="B36" s="24" t="s">
        <v>60</v>
      </c>
      <c r="C36" s="16">
        <f t="shared" ref="C36:U36" si="31">SUM(C37:C39)</f>
        <v>650000</v>
      </c>
      <c r="D36" s="16">
        <f t="shared" si="31"/>
        <v>1668400</v>
      </c>
      <c r="E36" s="16">
        <f t="shared" si="31"/>
        <v>0</v>
      </c>
      <c r="F36" s="16">
        <f t="shared" si="31"/>
        <v>1668400</v>
      </c>
      <c r="G36" s="16">
        <f t="shared" si="31"/>
        <v>0</v>
      </c>
      <c r="H36" s="16">
        <f t="shared" si="31"/>
        <v>1668400</v>
      </c>
      <c r="I36" s="16">
        <f t="shared" si="31"/>
        <v>130000</v>
      </c>
      <c r="J36" s="16">
        <f t="shared" si="31"/>
        <v>130000</v>
      </c>
      <c r="K36" s="16">
        <f t="shared" si="31"/>
        <v>0</v>
      </c>
      <c r="L36" s="16">
        <f t="shared" si="31"/>
        <v>130000</v>
      </c>
      <c r="M36" s="16">
        <f t="shared" si="31"/>
        <v>0</v>
      </c>
      <c r="N36" s="16">
        <f t="shared" si="31"/>
        <v>130000</v>
      </c>
      <c r="O36" s="16">
        <f t="shared" si="31"/>
        <v>0</v>
      </c>
      <c r="P36" s="16">
        <f t="shared" si="31"/>
        <v>0</v>
      </c>
      <c r="Q36" s="16">
        <f t="shared" si="31"/>
        <v>0</v>
      </c>
      <c r="R36" s="16">
        <f t="shared" si="31"/>
        <v>0</v>
      </c>
      <c r="S36" s="16">
        <f t="shared" si="31"/>
        <v>0</v>
      </c>
      <c r="T36" s="16">
        <f t="shared" si="31"/>
        <v>0</v>
      </c>
      <c r="U36" s="16">
        <f t="shared" si="31"/>
        <v>780000</v>
      </c>
      <c r="V36" s="329"/>
    </row>
    <row r="37" spans="1:22" s="44" customFormat="1" ht="12" customHeight="1" x14ac:dyDescent="0.3">
      <c r="A37" s="18" t="s">
        <v>12</v>
      </c>
      <c r="B37" s="22" t="s">
        <v>61</v>
      </c>
      <c r="C37" s="28">
        <v>650000</v>
      </c>
      <c r="D37" s="28">
        <v>1668400</v>
      </c>
      <c r="E37" s="28">
        <f t="shared" si="26"/>
        <v>0</v>
      </c>
      <c r="F37" s="28">
        <v>1668400</v>
      </c>
      <c r="G37" s="28"/>
      <c r="H37" s="28">
        <f t="shared" ref="H37:H40" si="32">SUM(F37:G37)</f>
        <v>1668400</v>
      </c>
      <c r="I37" s="28">
        <v>130000</v>
      </c>
      <c r="J37" s="28">
        <v>130000</v>
      </c>
      <c r="K37" s="28">
        <f t="shared" si="27"/>
        <v>0</v>
      </c>
      <c r="L37" s="28">
        <v>130000</v>
      </c>
      <c r="M37" s="28"/>
      <c r="N37" s="28">
        <f t="shared" ref="N37:N40" si="33">SUM(L37:M37)</f>
        <v>130000</v>
      </c>
      <c r="O37" s="28"/>
      <c r="P37" s="28">
        <f>R37-O37</f>
        <v>0</v>
      </c>
      <c r="Q37" s="28"/>
      <c r="R37" s="28"/>
      <c r="S37" s="28"/>
      <c r="T37" s="28">
        <f t="shared" ref="T37:T40" si="34">SUM(R37:S37)</f>
        <v>0</v>
      </c>
      <c r="U37" s="45">
        <f>C37+I37+O37</f>
        <v>780000</v>
      </c>
      <c r="V37" s="332"/>
    </row>
    <row r="38" spans="1:22" ht="12" customHeight="1" x14ac:dyDescent="0.3">
      <c r="A38" s="18" t="s">
        <v>14</v>
      </c>
      <c r="B38" s="19" t="s">
        <v>62</v>
      </c>
      <c r="C38" s="45"/>
      <c r="D38" s="45">
        <v>0</v>
      </c>
      <c r="E38" s="45">
        <f t="shared" si="26"/>
        <v>0</v>
      </c>
      <c r="F38" s="45">
        <v>0</v>
      </c>
      <c r="G38" s="45"/>
      <c r="H38" s="45">
        <f t="shared" si="32"/>
        <v>0</v>
      </c>
      <c r="I38" s="45"/>
      <c r="J38" s="45">
        <v>0</v>
      </c>
      <c r="K38" s="45">
        <f t="shared" si="27"/>
        <v>0</v>
      </c>
      <c r="L38" s="45">
        <v>0</v>
      </c>
      <c r="M38" s="45"/>
      <c r="N38" s="45">
        <f t="shared" si="33"/>
        <v>0</v>
      </c>
      <c r="O38" s="45"/>
      <c r="P38" s="45">
        <f>R38-O38</f>
        <v>0</v>
      </c>
      <c r="Q38" s="45"/>
      <c r="R38" s="45"/>
      <c r="S38" s="45"/>
      <c r="T38" s="45">
        <f t="shared" si="34"/>
        <v>0</v>
      </c>
      <c r="U38" s="45">
        <f>C38+I38+O38</f>
        <v>0</v>
      </c>
      <c r="V38" s="332"/>
    </row>
    <row r="39" spans="1:22" ht="12" customHeight="1" x14ac:dyDescent="0.3">
      <c r="A39" s="18" t="s">
        <v>16</v>
      </c>
      <c r="B39" s="19" t="s">
        <v>63</v>
      </c>
      <c r="C39" s="45"/>
      <c r="D39" s="45">
        <v>0</v>
      </c>
      <c r="E39" s="45">
        <f t="shared" si="26"/>
        <v>0</v>
      </c>
      <c r="F39" s="45">
        <v>0</v>
      </c>
      <c r="G39" s="45"/>
      <c r="H39" s="45">
        <f t="shared" si="32"/>
        <v>0</v>
      </c>
      <c r="I39" s="45"/>
      <c r="J39" s="45">
        <v>0</v>
      </c>
      <c r="K39" s="45">
        <f t="shared" si="27"/>
        <v>0</v>
      </c>
      <c r="L39" s="45">
        <v>0</v>
      </c>
      <c r="M39" s="45"/>
      <c r="N39" s="45">
        <f t="shared" si="33"/>
        <v>0</v>
      </c>
      <c r="O39" s="45"/>
      <c r="P39" s="45">
        <f>R39-O39</f>
        <v>0</v>
      </c>
      <c r="Q39" s="45"/>
      <c r="R39" s="45"/>
      <c r="S39" s="45"/>
      <c r="T39" s="45">
        <f t="shared" si="34"/>
        <v>0</v>
      </c>
      <c r="U39" s="45">
        <f>C39+I39+O39</f>
        <v>0</v>
      </c>
      <c r="V39" s="332"/>
    </row>
    <row r="40" spans="1:22" ht="12" customHeight="1" thickBot="1" x14ac:dyDescent="0.35">
      <c r="A40" s="18" t="s">
        <v>18</v>
      </c>
      <c r="B40" s="19" t="s">
        <v>64</v>
      </c>
      <c r="C40" s="45"/>
      <c r="D40" s="45">
        <v>0</v>
      </c>
      <c r="E40" s="45">
        <f t="shared" si="26"/>
        <v>0</v>
      </c>
      <c r="F40" s="45">
        <v>0</v>
      </c>
      <c r="G40" s="45"/>
      <c r="H40" s="45">
        <f t="shared" si="32"/>
        <v>0</v>
      </c>
      <c r="I40" s="45"/>
      <c r="J40" s="45">
        <v>0</v>
      </c>
      <c r="K40" s="45">
        <f t="shared" si="27"/>
        <v>0</v>
      </c>
      <c r="L40" s="45">
        <v>0</v>
      </c>
      <c r="M40" s="45"/>
      <c r="N40" s="45">
        <f t="shared" si="33"/>
        <v>0</v>
      </c>
      <c r="O40" s="45"/>
      <c r="P40" s="45">
        <f>R40-O40</f>
        <v>0</v>
      </c>
      <c r="Q40" s="45"/>
      <c r="R40" s="45"/>
      <c r="S40" s="45"/>
      <c r="T40" s="45">
        <f t="shared" si="34"/>
        <v>0</v>
      </c>
      <c r="U40" s="45">
        <f>C40+I40+O40</f>
        <v>0</v>
      </c>
      <c r="V40" s="332"/>
    </row>
    <row r="41" spans="1:22" ht="15" customHeight="1" thickBot="1" x14ac:dyDescent="0.35">
      <c r="A41" s="23" t="s">
        <v>20</v>
      </c>
      <c r="B41" s="46" t="s">
        <v>65</v>
      </c>
      <c r="C41" s="47">
        <f t="shared" ref="C41:U41" si="35">+C30+C36</f>
        <v>216445351</v>
      </c>
      <c r="D41" s="47">
        <f t="shared" si="35"/>
        <v>261459460</v>
      </c>
      <c r="E41" s="47">
        <f t="shared" si="35"/>
        <v>6532636</v>
      </c>
      <c r="F41" s="47">
        <f t="shared" si="35"/>
        <v>267992096</v>
      </c>
      <c r="G41" s="47">
        <f t="shared" si="35"/>
        <v>0</v>
      </c>
      <c r="H41" s="47">
        <f t="shared" si="35"/>
        <v>267992096</v>
      </c>
      <c r="I41" s="47">
        <f t="shared" si="35"/>
        <v>102482000</v>
      </c>
      <c r="J41" s="47">
        <f t="shared" si="35"/>
        <v>113480344</v>
      </c>
      <c r="K41" s="47">
        <f t="shared" si="35"/>
        <v>3302958</v>
      </c>
      <c r="L41" s="47">
        <f t="shared" si="35"/>
        <v>116783302</v>
      </c>
      <c r="M41" s="47">
        <f t="shared" si="35"/>
        <v>0</v>
      </c>
      <c r="N41" s="47">
        <f t="shared" si="35"/>
        <v>116783302</v>
      </c>
      <c r="O41" s="47">
        <f t="shared" si="35"/>
        <v>0</v>
      </c>
      <c r="P41" s="47">
        <f t="shared" si="35"/>
        <v>0</v>
      </c>
      <c r="Q41" s="47">
        <f t="shared" si="35"/>
        <v>0</v>
      </c>
      <c r="R41" s="47">
        <f t="shared" si="35"/>
        <v>0</v>
      </c>
      <c r="S41" s="47">
        <f t="shared" si="35"/>
        <v>0</v>
      </c>
      <c r="T41" s="47">
        <f t="shared" si="35"/>
        <v>0</v>
      </c>
      <c r="U41" s="47">
        <f t="shared" si="35"/>
        <v>318927351</v>
      </c>
      <c r="V41" s="41"/>
    </row>
    <row r="42" spans="1:22" x14ac:dyDescent="0.3"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ht="15" hidden="1" customHeight="1" thickBot="1" x14ac:dyDescent="0.35">
      <c r="A43" s="50" t="s">
        <v>66</v>
      </c>
      <c r="B43" s="51"/>
      <c r="C43" s="316">
        <v>55</v>
      </c>
      <c r="D43" s="316"/>
      <c r="E43" s="316"/>
      <c r="F43" s="316"/>
      <c r="G43" s="316"/>
      <c r="H43" s="316"/>
      <c r="I43" s="316">
        <v>9</v>
      </c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>
        <f>C43+I43+O43</f>
        <v>64</v>
      </c>
      <c r="V43" s="333"/>
    </row>
    <row r="44" spans="1:22" ht="14.25" hidden="1" customHeight="1" thickBot="1" x14ac:dyDescent="0.35">
      <c r="A44" s="50" t="s">
        <v>67</v>
      </c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334"/>
    </row>
    <row r="46" spans="1:22" x14ac:dyDescent="0.3">
      <c r="C46" s="53">
        <f>C41-C27</f>
        <v>0</v>
      </c>
      <c r="D46" s="53"/>
      <c r="I46" s="53">
        <f t="shared" ref="I46" si="36">I41-I27</f>
        <v>0</v>
      </c>
      <c r="J46" s="53"/>
    </row>
  </sheetData>
  <sheetProtection formatCells="0"/>
  <mergeCells count="1">
    <mergeCell ref="C3:U3"/>
  </mergeCells>
  <printOptions horizontalCentered="1" verticalCentered="1"/>
  <pageMargins left="0.23622047244094491" right="0.23622047244094491" top="0.59055118110236227" bottom="0.35433070866141736" header="0.31496062992125984" footer="0.15748031496062992"/>
  <pageSetup paperSize="9" scale="90" orientation="landscape" verticalDpi="300" r:id="rId1"/>
  <headerFooter alignWithMargins="0">
    <oddHeader>&amp;C&amp;"-,Félkövér"&amp;14Bonyhádi Gondozási Központ bevételei és kiadásai előirányzat csoport és kiemelt előirányzat szerinti bontásban&amp;R4. 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128"/>
  <sheetViews>
    <sheetView view="pageBreakPreview" zoomScale="115" zoomScaleNormal="120" zoomScaleSheetLayoutView="115" workbookViewId="0">
      <selection activeCell="I92" activeCellId="1" sqref="I86:I90 I92:I96"/>
    </sheetView>
  </sheetViews>
  <sheetFormatPr defaultRowHeight="15.6" x14ac:dyDescent="0.3"/>
  <cols>
    <col min="1" max="1" width="8.109375" style="64" customWidth="1"/>
    <col min="2" max="2" width="78.5546875" style="64" customWidth="1"/>
    <col min="3" max="3" width="11" style="122" bestFit="1" customWidth="1"/>
    <col min="4" max="4" width="14" style="122" hidden="1" customWidth="1"/>
    <col min="5" max="5" width="10.5546875" style="122" hidden="1" customWidth="1"/>
    <col min="6" max="6" width="11" style="122" hidden="1" customWidth="1"/>
    <col min="7" max="7" width="14" style="122" hidden="1" customWidth="1"/>
    <col min="8" max="8" width="11" style="122" customWidth="1"/>
    <col min="9" max="9" width="11.44140625" style="122" customWidth="1"/>
    <col min="10" max="10" width="11" style="385" customWidth="1"/>
    <col min="11" max="261" width="9.109375" style="64"/>
    <col min="262" max="262" width="8.109375" style="64" customWidth="1"/>
    <col min="263" max="263" width="78.5546875" style="64" customWidth="1"/>
    <col min="264" max="264" width="18.5546875" style="64" customWidth="1"/>
    <col min="265" max="265" width="7.6640625" style="64" customWidth="1"/>
    <col min="266" max="517" width="9.109375" style="64"/>
    <col min="518" max="518" width="8.109375" style="64" customWidth="1"/>
    <col min="519" max="519" width="78.5546875" style="64" customWidth="1"/>
    <col min="520" max="520" width="18.5546875" style="64" customWidth="1"/>
    <col min="521" max="521" width="7.6640625" style="64" customWidth="1"/>
    <col min="522" max="773" width="9.109375" style="64"/>
    <col min="774" max="774" width="8.109375" style="64" customWidth="1"/>
    <col min="775" max="775" width="78.5546875" style="64" customWidth="1"/>
    <col min="776" max="776" width="18.5546875" style="64" customWidth="1"/>
    <col min="777" max="777" width="7.6640625" style="64" customWidth="1"/>
    <col min="778" max="1029" width="9.109375" style="64"/>
    <col min="1030" max="1030" width="8.109375" style="64" customWidth="1"/>
    <col min="1031" max="1031" width="78.5546875" style="64" customWidth="1"/>
    <col min="1032" max="1032" width="18.5546875" style="64" customWidth="1"/>
    <col min="1033" max="1033" width="7.6640625" style="64" customWidth="1"/>
    <col min="1034" max="1285" width="9.109375" style="64"/>
    <col min="1286" max="1286" width="8.109375" style="64" customWidth="1"/>
    <col min="1287" max="1287" width="78.5546875" style="64" customWidth="1"/>
    <col min="1288" max="1288" width="18.5546875" style="64" customWidth="1"/>
    <col min="1289" max="1289" width="7.6640625" style="64" customWidth="1"/>
    <col min="1290" max="1541" width="9.109375" style="64"/>
    <col min="1542" max="1542" width="8.109375" style="64" customWidth="1"/>
    <col min="1543" max="1543" width="78.5546875" style="64" customWidth="1"/>
    <col min="1544" max="1544" width="18.5546875" style="64" customWidth="1"/>
    <col min="1545" max="1545" width="7.6640625" style="64" customWidth="1"/>
    <col min="1546" max="1797" width="9.109375" style="64"/>
    <col min="1798" max="1798" width="8.109375" style="64" customWidth="1"/>
    <col min="1799" max="1799" width="78.5546875" style="64" customWidth="1"/>
    <col min="1800" max="1800" width="18.5546875" style="64" customWidth="1"/>
    <col min="1801" max="1801" width="7.6640625" style="64" customWidth="1"/>
    <col min="1802" max="2053" width="9.109375" style="64"/>
    <col min="2054" max="2054" width="8.109375" style="64" customWidth="1"/>
    <col min="2055" max="2055" width="78.5546875" style="64" customWidth="1"/>
    <col min="2056" max="2056" width="18.5546875" style="64" customWidth="1"/>
    <col min="2057" max="2057" width="7.6640625" style="64" customWidth="1"/>
    <col min="2058" max="2309" width="9.109375" style="64"/>
    <col min="2310" max="2310" width="8.109375" style="64" customWidth="1"/>
    <col min="2311" max="2311" width="78.5546875" style="64" customWidth="1"/>
    <col min="2312" max="2312" width="18.5546875" style="64" customWidth="1"/>
    <col min="2313" max="2313" width="7.6640625" style="64" customWidth="1"/>
    <col min="2314" max="2565" width="9.109375" style="64"/>
    <col min="2566" max="2566" width="8.109375" style="64" customWidth="1"/>
    <col min="2567" max="2567" width="78.5546875" style="64" customWidth="1"/>
    <col min="2568" max="2568" width="18.5546875" style="64" customWidth="1"/>
    <col min="2569" max="2569" width="7.6640625" style="64" customWidth="1"/>
    <col min="2570" max="2821" width="9.109375" style="64"/>
    <col min="2822" max="2822" width="8.109375" style="64" customWidth="1"/>
    <col min="2823" max="2823" width="78.5546875" style="64" customWidth="1"/>
    <col min="2824" max="2824" width="18.5546875" style="64" customWidth="1"/>
    <col min="2825" max="2825" width="7.6640625" style="64" customWidth="1"/>
    <col min="2826" max="3077" width="9.109375" style="64"/>
    <col min="3078" max="3078" width="8.109375" style="64" customWidth="1"/>
    <col min="3079" max="3079" width="78.5546875" style="64" customWidth="1"/>
    <col min="3080" max="3080" width="18.5546875" style="64" customWidth="1"/>
    <col min="3081" max="3081" width="7.6640625" style="64" customWidth="1"/>
    <col min="3082" max="3333" width="9.109375" style="64"/>
    <col min="3334" max="3334" width="8.109375" style="64" customWidth="1"/>
    <col min="3335" max="3335" width="78.5546875" style="64" customWidth="1"/>
    <col min="3336" max="3336" width="18.5546875" style="64" customWidth="1"/>
    <col min="3337" max="3337" width="7.6640625" style="64" customWidth="1"/>
    <col min="3338" max="3589" width="9.109375" style="64"/>
    <col min="3590" max="3590" width="8.109375" style="64" customWidth="1"/>
    <col min="3591" max="3591" width="78.5546875" style="64" customWidth="1"/>
    <col min="3592" max="3592" width="18.5546875" style="64" customWidth="1"/>
    <col min="3593" max="3593" width="7.6640625" style="64" customWidth="1"/>
    <col min="3594" max="3845" width="9.109375" style="64"/>
    <col min="3846" max="3846" width="8.109375" style="64" customWidth="1"/>
    <col min="3847" max="3847" width="78.5546875" style="64" customWidth="1"/>
    <col min="3848" max="3848" width="18.5546875" style="64" customWidth="1"/>
    <col min="3849" max="3849" width="7.6640625" style="64" customWidth="1"/>
    <col min="3850" max="4101" width="9.109375" style="64"/>
    <col min="4102" max="4102" width="8.109375" style="64" customWidth="1"/>
    <col min="4103" max="4103" width="78.5546875" style="64" customWidth="1"/>
    <col min="4104" max="4104" width="18.5546875" style="64" customWidth="1"/>
    <col min="4105" max="4105" width="7.6640625" style="64" customWidth="1"/>
    <col min="4106" max="4357" width="9.109375" style="64"/>
    <col min="4358" max="4358" width="8.109375" style="64" customWidth="1"/>
    <col min="4359" max="4359" width="78.5546875" style="64" customWidth="1"/>
    <col min="4360" max="4360" width="18.5546875" style="64" customWidth="1"/>
    <col min="4361" max="4361" width="7.6640625" style="64" customWidth="1"/>
    <col min="4362" max="4613" width="9.109375" style="64"/>
    <col min="4614" max="4614" width="8.109375" style="64" customWidth="1"/>
    <col min="4615" max="4615" width="78.5546875" style="64" customWidth="1"/>
    <col min="4616" max="4616" width="18.5546875" style="64" customWidth="1"/>
    <col min="4617" max="4617" width="7.6640625" style="64" customWidth="1"/>
    <col min="4618" max="4869" width="9.109375" style="64"/>
    <col min="4870" max="4870" width="8.109375" style="64" customWidth="1"/>
    <col min="4871" max="4871" width="78.5546875" style="64" customWidth="1"/>
    <col min="4872" max="4872" width="18.5546875" style="64" customWidth="1"/>
    <col min="4873" max="4873" width="7.6640625" style="64" customWidth="1"/>
    <col min="4874" max="5125" width="9.109375" style="64"/>
    <col min="5126" max="5126" width="8.109375" style="64" customWidth="1"/>
    <col min="5127" max="5127" width="78.5546875" style="64" customWidth="1"/>
    <col min="5128" max="5128" width="18.5546875" style="64" customWidth="1"/>
    <col min="5129" max="5129" width="7.6640625" style="64" customWidth="1"/>
    <col min="5130" max="5381" width="9.109375" style="64"/>
    <col min="5382" max="5382" width="8.109375" style="64" customWidth="1"/>
    <col min="5383" max="5383" width="78.5546875" style="64" customWidth="1"/>
    <col min="5384" max="5384" width="18.5546875" style="64" customWidth="1"/>
    <col min="5385" max="5385" width="7.6640625" style="64" customWidth="1"/>
    <col min="5386" max="5637" width="9.109375" style="64"/>
    <col min="5638" max="5638" width="8.109375" style="64" customWidth="1"/>
    <col min="5639" max="5639" width="78.5546875" style="64" customWidth="1"/>
    <col min="5640" max="5640" width="18.5546875" style="64" customWidth="1"/>
    <col min="5641" max="5641" width="7.6640625" style="64" customWidth="1"/>
    <col min="5642" max="5893" width="9.109375" style="64"/>
    <col min="5894" max="5894" width="8.109375" style="64" customWidth="1"/>
    <col min="5895" max="5895" width="78.5546875" style="64" customWidth="1"/>
    <col min="5896" max="5896" width="18.5546875" style="64" customWidth="1"/>
    <col min="5897" max="5897" width="7.6640625" style="64" customWidth="1"/>
    <col min="5898" max="6149" width="9.109375" style="64"/>
    <col min="6150" max="6150" width="8.109375" style="64" customWidth="1"/>
    <col min="6151" max="6151" width="78.5546875" style="64" customWidth="1"/>
    <col min="6152" max="6152" width="18.5546875" style="64" customWidth="1"/>
    <col min="6153" max="6153" width="7.6640625" style="64" customWidth="1"/>
    <col min="6154" max="6405" width="9.109375" style="64"/>
    <col min="6406" max="6406" width="8.109375" style="64" customWidth="1"/>
    <col min="6407" max="6407" width="78.5546875" style="64" customWidth="1"/>
    <col min="6408" max="6408" width="18.5546875" style="64" customWidth="1"/>
    <col min="6409" max="6409" width="7.6640625" style="64" customWidth="1"/>
    <col min="6410" max="6661" width="9.109375" style="64"/>
    <col min="6662" max="6662" width="8.109375" style="64" customWidth="1"/>
    <col min="6663" max="6663" width="78.5546875" style="64" customWidth="1"/>
    <col min="6664" max="6664" width="18.5546875" style="64" customWidth="1"/>
    <col min="6665" max="6665" width="7.6640625" style="64" customWidth="1"/>
    <col min="6666" max="6917" width="9.109375" style="64"/>
    <col min="6918" max="6918" width="8.109375" style="64" customWidth="1"/>
    <col min="6919" max="6919" width="78.5546875" style="64" customWidth="1"/>
    <col min="6920" max="6920" width="18.5546875" style="64" customWidth="1"/>
    <col min="6921" max="6921" width="7.6640625" style="64" customWidth="1"/>
    <col min="6922" max="7173" width="9.109375" style="64"/>
    <col min="7174" max="7174" width="8.109375" style="64" customWidth="1"/>
    <col min="7175" max="7175" width="78.5546875" style="64" customWidth="1"/>
    <col min="7176" max="7176" width="18.5546875" style="64" customWidth="1"/>
    <col min="7177" max="7177" width="7.6640625" style="64" customWidth="1"/>
    <col min="7178" max="7429" width="9.109375" style="64"/>
    <col min="7430" max="7430" width="8.109375" style="64" customWidth="1"/>
    <col min="7431" max="7431" width="78.5546875" style="64" customWidth="1"/>
    <col min="7432" max="7432" width="18.5546875" style="64" customWidth="1"/>
    <col min="7433" max="7433" width="7.6640625" style="64" customWidth="1"/>
    <col min="7434" max="7685" width="9.109375" style="64"/>
    <col min="7686" max="7686" width="8.109375" style="64" customWidth="1"/>
    <col min="7687" max="7687" width="78.5546875" style="64" customWidth="1"/>
    <col min="7688" max="7688" width="18.5546875" style="64" customWidth="1"/>
    <col min="7689" max="7689" width="7.6640625" style="64" customWidth="1"/>
    <col min="7690" max="7941" width="9.109375" style="64"/>
    <col min="7942" max="7942" width="8.109375" style="64" customWidth="1"/>
    <col min="7943" max="7943" width="78.5546875" style="64" customWidth="1"/>
    <col min="7944" max="7944" width="18.5546875" style="64" customWidth="1"/>
    <col min="7945" max="7945" width="7.6640625" style="64" customWidth="1"/>
    <col min="7946" max="8197" width="9.109375" style="64"/>
    <col min="8198" max="8198" width="8.109375" style="64" customWidth="1"/>
    <col min="8199" max="8199" width="78.5546875" style="64" customWidth="1"/>
    <col min="8200" max="8200" width="18.5546875" style="64" customWidth="1"/>
    <col min="8201" max="8201" width="7.6640625" style="64" customWidth="1"/>
    <col min="8202" max="8453" width="9.109375" style="64"/>
    <col min="8454" max="8454" width="8.109375" style="64" customWidth="1"/>
    <col min="8455" max="8455" width="78.5546875" style="64" customWidth="1"/>
    <col min="8456" max="8456" width="18.5546875" style="64" customWidth="1"/>
    <col min="8457" max="8457" width="7.6640625" style="64" customWidth="1"/>
    <col min="8458" max="8709" width="9.109375" style="64"/>
    <col min="8710" max="8710" width="8.109375" style="64" customWidth="1"/>
    <col min="8711" max="8711" width="78.5546875" style="64" customWidth="1"/>
    <col min="8712" max="8712" width="18.5546875" style="64" customWidth="1"/>
    <col min="8713" max="8713" width="7.6640625" style="64" customWidth="1"/>
    <col min="8714" max="8965" width="9.109375" style="64"/>
    <col min="8966" max="8966" width="8.109375" style="64" customWidth="1"/>
    <col min="8967" max="8967" width="78.5546875" style="64" customWidth="1"/>
    <col min="8968" max="8968" width="18.5546875" style="64" customWidth="1"/>
    <col min="8969" max="8969" width="7.6640625" style="64" customWidth="1"/>
    <col min="8970" max="9221" width="9.109375" style="64"/>
    <col min="9222" max="9222" width="8.109375" style="64" customWidth="1"/>
    <col min="9223" max="9223" width="78.5546875" style="64" customWidth="1"/>
    <col min="9224" max="9224" width="18.5546875" style="64" customWidth="1"/>
    <col min="9225" max="9225" width="7.6640625" style="64" customWidth="1"/>
    <col min="9226" max="9477" width="9.109375" style="64"/>
    <col min="9478" max="9478" width="8.109375" style="64" customWidth="1"/>
    <col min="9479" max="9479" width="78.5546875" style="64" customWidth="1"/>
    <col min="9480" max="9480" width="18.5546875" style="64" customWidth="1"/>
    <col min="9481" max="9481" width="7.6640625" style="64" customWidth="1"/>
    <col min="9482" max="9733" width="9.109375" style="64"/>
    <col min="9734" max="9734" width="8.109375" style="64" customWidth="1"/>
    <col min="9735" max="9735" width="78.5546875" style="64" customWidth="1"/>
    <col min="9736" max="9736" width="18.5546875" style="64" customWidth="1"/>
    <col min="9737" max="9737" width="7.6640625" style="64" customWidth="1"/>
    <col min="9738" max="9989" width="9.109375" style="64"/>
    <col min="9990" max="9990" width="8.109375" style="64" customWidth="1"/>
    <col min="9991" max="9991" width="78.5546875" style="64" customWidth="1"/>
    <col min="9992" max="9992" width="18.5546875" style="64" customWidth="1"/>
    <col min="9993" max="9993" width="7.6640625" style="64" customWidth="1"/>
    <col min="9994" max="10245" width="9.109375" style="64"/>
    <col min="10246" max="10246" width="8.109375" style="64" customWidth="1"/>
    <col min="10247" max="10247" width="78.5546875" style="64" customWidth="1"/>
    <col min="10248" max="10248" width="18.5546875" style="64" customWidth="1"/>
    <col min="10249" max="10249" width="7.6640625" style="64" customWidth="1"/>
    <col min="10250" max="10501" width="9.109375" style="64"/>
    <col min="10502" max="10502" width="8.109375" style="64" customWidth="1"/>
    <col min="10503" max="10503" width="78.5546875" style="64" customWidth="1"/>
    <col min="10504" max="10504" width="18.5546875" style="64" customWidth="1"/>
    <col min="10505" max="10505" width="7.6640625" style="64" customWidth="1"/>
    <col min="10506" max="10757" width="9.109375" style="64"/>
    <col min="10758" max="10758" width="8.109375" style="64" customWidth="1"/>
    <col min="10759" max="10759" width="78.5546875" style="64" customWidth="1"/>
    <col min="10760" max="10760" width="18.5546875" style="64" customWidth="1"/>
    <col min="10761" max="10761" width="7.6640625" style="64" customWidth="1"/>
    <col min="10762" max="11013" width="9.109375" style="64"/>
    <col min="11014" max="11014" width="8.109375" style="64" customWidth="1"/>
    <col min="11015" max="11015" width="78.5546875" style="64" customWidth="1"/>
    <col min="11016" max="11016" width="18.5546875" style="64" customWidth="1"/>
    <col min="11017" max="11017" width="7.6640625" style="64" customWidth="1"/>
    <col min="11018" max="11269" width="9.109375" style="64"/>
    <col min="11270" max="11270" width="8.109375" style="64" customWidth="1"/>
    <col min="11271" max="11271" width="78.5546875" style="64" customWidth="1"/>
    <col min="11272" max="11272" width="18.5546875" style="64" customWidth="1"/>
    <col min="11273" max="11273" width="7.6640625" style="64" customWidth="1"/>
    <col min="11274" max="11525" width="9.109375" style="64"/>
    <col min="11526" max="11526" width="8.109375" style="64" customWidth="1"/>
    <col min="11527" max="11527" width="78.5546875" style="64" customWidth="1"/>
    <col min="11528" max="11528" width="18.5546875" style="64" customWidth="1"/>
    <col min="11529" max="11529" width="7.6640625" style="64" customWidth="1"/>
    <col min="11530" max="11781" width="9.109375" style="64"/>
    <col min="11782" max="11782" width="8.109375" style="64" customWidth="1"/>
    <col min="11783" max="11783" width="78.5546875" style="64" customWidth="1"/>
    <col min="11784" max="11784" width="18.5546875" style="64" customWidth="1"/>
    <col min="11785" max="11785" width="7.6640625" style="64" customWidth="1"/>
    <col min="11786" max="12037" width="9.109375" style="64"/>
    <col min="12038" max="12038" width="8.109375" style="64" customWidth="1"/>
    <col min="12039" max="12039" width="78.5546875" style="64" customWidth="1"/>
    <col min="12040" max="12040" width="18.5546875" style="64" customWidth="1"/>
    <col min="12041" max="12041" width="7.6640625" style="64" customWidth="1"/>
    <col min="12042" max="12293" width="9.109375" style="64"/>
    <col min="12294" max="12294" width="8.109375" style="64" customWidth="1"/>
    <col min="12295" max="12295" width="78.5546875" style="64" customWidth="1"/>
    <col min="12296" max="12296" width="18.5546875" style="64" customWidth="1"/>
    <col min="12297" max="12297" width="7.6640625" style="64" customWidth="1"/>
    <col min="12298" max="12549" width="9.109375" style="64"/>
    <col min="12550" max="12550" width="8.109375" style="64" customWidth="1"/>
    <col min="12551" max="12551" width="78.5546875" style="64" customWidth="1"/>
    <col min="12552" max="12552" width="18.5546875" style="64" customWidth="1"/>
    <col min="12553" max="12553" width="7.6640625" style="64" customWidth="1"/>
    <col min="12554" max="12805" width="9.109375" style="64"/>
    <col min="12806" max="12806" width="8.109375" style="64" customWidth="1"/>
    <col min="12807" max="12807" width="78.5546875" style="64" customWidth="1"/>
    <col min="12808" max="12808" width="18.5546875" style="64" customWidth="1"/>
    <col min="12809" max="12809" width="7.6640625" style="64" customWidth="1"/>
    <col min="12810" max="13061" width="9.109375" style="64"/>
    <col min="13062" max="13062" width="8.109375" style="64" customWidth="1"/>
    <col min="13063" max="13063" width="78.5546875" style="64" customWidth="1"/>
    <col min="13064" max="13064" width="18.5546875" style="64" customWidth="1"/>
    <col min="13065" max="13065" width="7.6640625" style="64" customWidth="1"/>
    <col min="13066" max="13317" width="9.109375" style="64"/>
    <col min="13318" max="13318" width="8.109375" style="64" customWidth="1"/>
    <col min="13319" max="13319" width="78.5546875" style="64" customWidth="1"/>
    <col min="13320" max="13320" width="18.5546875" style="64" customWidth="1"/>
    <col min="13321" max="13321" width="7.6640625" style="64" customWidth="1"/>
    <col min="13322" max="13573" width="9.109375" style="64"/>
    <col min="13574" max="13574" width="8.109375" style="64" customWidth="1"/>
    <col min="13575" max="13575" width="78.5546875" style="64" customWidth="1"/>
    <col min="13576" max="13576" width="18.5546875" style="64" customWidth="1"/>
    <col min="13577" max="13577" width="7.6640625" style="64" customWidth="1"/>
    <col min="13578" max="13829" width="9.109375" style="64"/>
    <col min="13830" max="13830" width="8.109375" style="64" customWidth="1"/>
    <col min="13831" max="13831" width="78.5546875" style="64" customWidth="1"/>
    <col min="13832" max="13832" width="18.5546875" style="64" customWidth="1"/>
    <col min="13833" max="13833" width="7.6640625" style="64" customWidth="1"/>
    <col min="13834" max="14085" width="9.109375" style="64"/>
    <col min="14086" max="14086" width="8.109375" style="64" customWidth="1"/>
    <col min="14087" max="14087" width="78.5546875" style="64" customWidth="1"/>
    <col min="14088" max="14088" width="18.5546875" style="64" customWidth="1"/>
    <col min="14089" max="14089" width="7.6640625" style="64" customWidth="1"/>
    <col min="14090" max="14341" width="9.109375" style="64"/>
    <col min="14342" max="14342" width="8.109375" style="64" customWidth="1"/>
    <col min="14343" max="14343" width="78.5546875" style="64" customWidth="1"/>
    <col min="14344" max="14344" width="18.5546875" style="64" customWidth="1"/>
    <col min="14345" max="14345" width="7.6640625" style="64" customWidth="1"/>
    <col min="14346" max="14597" width="9.109375" style="64"/>
    <col min="14598" max="14598" width="8.109375" style="64" customWidth="1"/>
    <col min="14599" max="14599" width="78.5546875" style="64" customWidth="1"/>
    <col min="14600" max="14600" width="18.5546875" style="64" customWidth="1"/>
    <col min="14601" max="14601" width="7.6640625" style="64" customWidth="1"/>
    <col min="14602" max="14853" width="9.109375" style="64"/>
    <col min="14854" max="14854" width="8.109375" style="64" customWidth="1"/>
    <col min="14855" max="14855" width="78.5546875" style="64" customWidth="1"/>
    <col min="14856" max="14856" width="18.5546875" style="64" customWidth="1"/>
    <col min="14857" max="14857" width="7.6640625" style="64" customWidth="1"/>
    <col min="14858" max="15109" width="9.109375" style="64"/>
    <col min="15110" max="15110" width="8.109375" style="64" customWidth="1"/>
    <col min="15111" max="15111" width="78.5546875" style="64" customWidth="1"/>
    <col min="15112" max="15112" width="18.5546875" style="64" customWidth="1"/>
    <col min="15113" max="15113" width="7.6640625" style="64" customWidth="1"/>
    <col min="15114" max="15365" width="9.109375" style="64"/>
    <col min="15366" max="15366" width="8.109375" style="64" customWidth="1"/>
    <col min="15367" max="15367" width="78.5546875" style="64" customWidth="1"/>
    <col min="15368" max="15368" width="18.5546875" style="64" customWidth="1"/>
    <col min="15369" max="15369" width="7.6640625" style="64" customWidth="1"/>
    <col min="15370" max="15621" width="9.109375" style="64"/>
    <col min="15622" max="15622" width="8.109375" style="64" customWidth="1"/>
    <col min="15623" max="15623" width="78.5546875" style="64" customWidth="1"/>
    <col min="15624" max="15624" width="18.5546875" style="64" customWidth="1"/>
    <col min="15625" max="15625" width="7.6640625" style="64" customWidth="1"/>
    <col min="15626" max="15877" width="9.109375" style="64"/>
    <col min="15878" max="15878" width="8.109375" style="64" customWidth="1"/>
    <col min="15879" max="15879" width="78.5546875" style="64" customWidth="1"/>
    <col min="15880" max="15880" width="18.5546875" style="64" customWidth="1"/>
    <col min="15881" max="15881" width="7.6640625" style="64" customWidth="1"/>
    <col min="15882" max="16133" width="9.109375" style="64"/>
    <col min="16134" max="16134" width="8.109375" style="64" customWidth="1"/>
    <col min="16135" max="16135" width="78.5546875" style="64" customWidth="1"/>
    <col min="16136" max="16136" width="18.5546875" style="64" customWidth="1"/>
    <col min="16137" max="16137" width="7.6640625" style="64" customWidth="1"/>
    <col min="16138" max="16384" width="9.109375" style="64"/>
  </cols>
  <sheetData>
    <row r="1" spans="1:10" ht="15.9" customHeight="1" x14ac:dyDescent="0.3">
      <c r="A1" s="765" t="s">
        <v>107</v>
      </c>
      <c r="B1" s="765"/>
      <c r="C1" s="765"/>
      <c r="D1" s="201"/>
      <c r="E1" s="201"/>
      <c r="F1" s="201"/>
      <c r="G1" s="201"/>
      <c r="H1" s="201"/>
      <c r="I1" s="201"/>
      <c r="J1" s="370"/>
    </row>
    <row r="2" spans="1:10" ht="15.9" customHeight="1" thickBot="1" x14ac:dyDescent="0.35">
      <c r="A2" s="764" t="s">
        <v>108</v>
      </c>
      <c r="B2" s="764"/>
      <c r="C2" s="65"/>
      <c r="D2" s="65"/>
      <c r="E2" s="65"/>
      <c r="F2" s="65" t="s">
        <v>374</v>
      </c>
      <c r="G2" s="65"/>
      <c r="H2" s="65"/>
      <c r="I2" s="65" t="s">
        <v>374</v>
      </c>
      <c r="J2" s="371"/>
    </row>
    <row r="3" spans="1:10" ht="46.2" thickBot="1" x14ac:dyDescent="0.35">
      <c r="A3" s="66" t="s">
        <v>109</v>
      </c>
      <c r="B3" s="67" t="s">
        <v>110</v>
      </c>
      <c r="C3" s="270" t="s">
        <v>459</v>
      </c>
      <c r="D3" s="68" t="s">
        <v>467</v>
      </c>
      <c r="E3" s="68" t="s">
        <v>343</v>
      </c>
      <c r="F3" s="68" t="s">
        <v>344</v>
      </c>
      <c r="G3" s="68" t="s">
        <v>345</v>
      </c>
      <c r="H3" s="68" t="s">
        <v>344</v>
      </c>
      <c r="I3" s="68" t="s">
        <v>465</v>
      </c>
      <c r="J3" s="372" t="s">
        <v>466</v>
      </c>
    </row>
    <row r="4" spans="1:10" s="72" customFormat="1" ht="12" customHeight="1" thickBot="1" x14ac:dyDescent="0.25">
      <c r="A4" s="69">
        <v>1</v>
      </c>
      <c r="B4" s="70">
        <v>2</v>
      </c>
      <c r="C4" s="71">
        <v>3</v>
      </c>
      <c r="D4" s="71">
        <v>3</v>
      </c>
      <c r="E4" s="71">
        <v>3</v>
      </c>
      <c r="F4" s="71">
        <v>3</v>
      </c>
      <c r="G4" s="71">
        <v>3</v>
      </c>
      <c r="H4" s="71">
        <v>3</v>
      </c>
      <c r="I4" s="71">
        <v>3</v>
      </c>
      <c r="J4" s="373">
        <v>3</v>
      </c>
    </row>
    <row r="5" spans="1:10" s="75" customFormat="1" ht="12" customHeight="1" thickBot="1" x14ac:dyDescent="0.3">
      <c r="A5" s="73" t="s">
        <v>4</v>
      </c>
      <c r="B5" s="74" t="s">
        <v>355</v>
      </c>
      <c r="C5" s="55"/>
      <c r="D5" s="55"/>
      <c r="E5" s="55"/>
      <c r="F5" s="55"/>
      <c r="G5" s="55"/>
      <c r="H5" s="55"/>
      <c r="I5" s="55"/>
      <c r="J5" s="368"/>
    </row>
    <row r="6" spans="1:10" s="75" customFormat="1" ht="12" customHeight="1" thickBot="1" x14ac:dyDescent="0.3">
      <c r="A6" s="73" t="s">
        <v>10</v>
      </c>
      <c r="B6" s="84" t="s">
        <v>111</v>
      </c>
      <c r="C6" s="55">
        <f>+C7+C8+C9+C10+C11</f>
        <v>174356200</v>
      </c>
      <c r="D6" s="55">
        <v>217443342</v>
      </c>
      <c r="E6" s="55">
        <f t="shared" ref="E6:H6" si="0">+E7+E8+E9+E10+E11</f>
        <v>6482636</v>
      </c>
      <c r="F6" s="55">
        <v>217443342</v>
      </c>
      <c r="G6" s="55">
        <f t="shared" si="0"/>
        <v>0</v>
      </c>
      <c r="H6" s="55">
        <f t="shared" si="0"/>
        <v>223925978</v>
      </c>
      <c r="I6" s="55">
        <f t="shared" ref="I6" si="1">+I7+I8+I9+I10+I11</f>
        <v>223336115</v>
      </c>
      <c r="J6" s="368">
        <f>I6/F6*100</f>
        <v>102.71002687219553</v>
      </c>
    </row>
    <row r="7" spans="1:10" s="75" customFormat="1" ht="12" customHeight="1" x14ac:dyDescent="0.25">
      <c r="A7" s="76" t="s">
        <v>12</v>
      </c>
      <c r="B7" s="77" t="s">
        <v>13</v>
      </c>
      <c r="C7" s="78"/>
      <c r="D7" s="78">
        <v>0</v>
      </c>
      <c r="E7" s="78">
        <f>F7-D7</f>
        <v>0</v>
      </c>
      <c r="F7" s="78">
        <v>0</v>
      </c>
      <c r="G7" s="78"/>
      <c r="H7" s="78">
        <f>SUM(F7:G7)</f>
        <v>0</v>
      </c>
      <c r="I7" s="78">
        <f>'1.1.sz.mell.'!L7-'1.3.sz.mell.'!I7</f>
        <v>0</v>
      </c>
      <c r="J7" s="374"/>
    </row>
    <row r="8" spans="1:10" s="75" customFormat="1" ht="12" customHeight="1" x14ac:dyDescent="0.25">
      <c r="A8" s="79" t="s">
        <v>14</v>
      </c>
      <c r="B8" s="80" t="s">
        <v>112</v>
      </c>
      <c r="C8" s="81"/>
      <c r="D8" s="81">
        <v>0</v>
      </c>
      <c r="E8" s="81">
        <f t="shared" ref="E8:E71" si="2">F8-D8</f>
        <v>0</v>
      </c>
      <c r="F8" s="81">
        <v>0</v>
      </c>
      <c r="G8" s="81"/>
      <c r="H8" s="81">
        <f t="shared" ref="H8:H12" si="3">SUM(F8:G8)</f>
        <v>0</v>
      </c>
      <c r="I8" s="78">
        <f>'1.1.sz.mell.'!L8-'1.3.sz.mell.'!I8</f>
        <v>0</v>
      </c>
      <c r="J8" s="366"/>
    </row>
    <row r="9" spans="1:10" s="75" customFormat="1" ht="12" customHeight="1" x14ac:dyDescent="0.25">
      <c r="A9" s="79" t="s">
        <v>16</v>
      </c>
      <c r="B9" s="80" t="s">
        <v>113</v>
      </c>
      <c r="C9" s="81"/>
      <c r="D9" s="81">
        <v>0</v>
      </c>
      <c r="E9" s="81">
        <f t="shared" si="2"/>
        <v>0</v>
      </c>
      <c r="F9" s="81">
        <v>0</v>
      </c>
      <c r="G9" s="81"/>
      <c r="H9" s="81">
        <f t="shared" si="3"/>
        <v>0</v>
      </c>
      <c r="I9" s="78">
        <f>'1.1.sz.mell.'!L9-'1.3.sz.mell.'!I9</f>
        <v>0</v>
      </c>
      <c r="J9" s="366"/>
    </row>
    <row r="10" spans="1:10" s="75" customFormat="1" ht="12" customHeight="1" x14ac:dyDescent="0.25">
      <c r="A10" s="79" t="s">
        <v>18</v>
      </c>
      <c r="B10" s="80" t="s">
        <v>114</v>
      </c>
      <c r="C10" s="81"/>
      <c r="D10" s="81">
        <v>0</v>
      </c>
      <c r="E10" s="81">
        <f t="shared" si="2"/>
        <v>0</v>
      </c>
      <c r="F10" s="81">
        <v>0</v>
      </c>
      <c r="G10" s="81"/>
      <c r="H10" s="81">
        <f t="shared" si="3"/>
        <v>0</v>
      </c>
      <c r="I10" s="78">
        <f>'1.1.sz.mell.'!L10-'1.3.sz.mell.'!I10</f>
        <v>0</v>
      </c>
      <c r="J10" s="366"/>
    </row>
    <row r="11" spans="1:10" s="75" customFormat="1" ht="12" customHeight="1" x14ac:dyDescent="0.25">
      <c r="A11" s="79" t="s">
        <v>115</v>
      </c>
      <c r="B11" s="80" t="s">
        <v>116</v>
      </c>
      <c r="C11" s="81">
        <v>174356200</v>
      </c>
      <c r="D11" s="81">
        <v>217443342</v>
      </c>
      <c r="E11" s="81">
        <f t="shared" si="2"/>
        <v>6482636</v>
      </c>
      <c r="F11" s="81">
        <v>223925978</v>
      </c>
      <c r="G11" s="81"/>
      <c r="H11" s="81">
        <f t="shared" si="3"/>
        <v>223925978</v>
      </c>
      <c r="I11" s="78">
        <f>'1.1.sz.mell.'!L11-'1.3.sz.mell.'!I11</f>
        <v>223336115</v>
      </c>
      <c r="J11" s="366">
        <f>I11/F11*100</f>
        <v>99.736581255436121</v>
      </c>
    </row>
    <row r="12" spans="1:10" s="75" customFormat="1" ht="12" customHeight="1" thickBot="1" x14ac:dyDescent="0.3">
      <c r="A12" s="82" t="s">
        <v>117</v>
      </c>
      <c r="B12" s="83" t="s">
        <v>118</v>
      </c>
      <c r="C12" s="85"/>
      <c r="D12" s="85">
        <v>0</v>
      </c>
      <c r="E12" s="85">
        <f t="shared" si="2"/>
        <v>0</v>
      </c>
      <c r="F12" s="85">
        <v>0</v>
      </c>
      <c r="G12" s="85"/>
      <c r="H12" s="85">
        <f t="shared" si="3"/>
        <v>0</v>
      </c>
      <c r="I12" s="78">
        <f>'1.1.sz.mell.'!L12-'1.3.sz.mell.'!I12</f>
        <v>0</v>
      </c>
      <c r="J12" s="367"/>
    </row>
    <row r="13" spans="1:10" s="75" customFormat="1" ht="12" customHeight="1" thickBot="1" x14ac:dyDescent="0.3">
      <c r="A13" s="73" t="s">
        <v>20</v>
      </c>
      <c r="B13" s="74" t="s">
        <v>119</v>
      </c>
      <c r="C13" s="55">
        <f>+C14+C15+C16+C17+C18</f>
        <v>0</v>
      </c>
      <c r="D13" s="55">
        <v>0</v>
      </c>
      <c r="E13" s="55">
        <f t="shared" ref="E13:H13" si="4">+E14+E15+E16+E17+E18</f>
        <v>0</v>
      </c>
      <c r="F13" s="55">
        <v>0</v>
      </c>
      <c r="G13" s="55">
        <f t="shared" si="4"/>
        <v>0</v>
      </c>
      <c r="H13" s="55">
        <f t="shared" si="4"/>
        <v>0</v>
      </c>
      <c r="I13" s="55">
        <f t="shared" ref="I13:J13" si="5">+I14+I15+I16+I17+I18</f>
        <v>0</v>
      </c>
      <c r="J13" s="368">
        <f t="shared" si="5"/>
        <v>0</v>
      </c>
    </row>
    <row r="14" spans="1:10" s="75" customFormat="1" ht="12" customHeight="1" x14ac:dyDescent="0.25">
      <c r="A14" s="76" t="s">
        <v>120</v>
      </c>
      <c r="B14" s="77" t="s">
        <v>121</v>
      </c>
      <c r="C14" s="78"/>
      <c r="D14" s="78">
        <v>0</v>
      </c>
      <c r="E14" s="78">
        <f t="shared" si="2"/>
        <v>0</v>
      </c>
      <c r="F14" s="78">
        <v>0</v>
      </c>
      <c r="G14" s="78"/>
      <c r="H14" s="78">
        <f t="shared" ref="H14:H19" si="6">SUM(F14:G14)</f>
        <v>0</v>
      </c>
      <c r="I14" s="78">
        <f>'1.1.sz.mell.'!L14-'1.3.sz.mell.'!I14</f>
        <v>0</v>
      </c>
      <c r="J14" s="374"/>
    </row>
    <row r="15" spans="1:10" s="75" customFormat="1" ht="12" customHeight="1" x14ac:dyDescent="0.25">
      <c r="A15" s="79" t="s">
        <v>122</v>
      </c>
      <c r="B15" s="80" t="s">
        <v>123</v>
      </c>
      <c r="C15" s="81"/>
      <c r="D15" s="81">
        <v>0</v>
      </c>
      <c r="E15" s="81">
        <f t="shared" si="2"/>
        <v>0</v>
      </c>
      <c r="F15" s="81">
        <v>0</v>
      </c>
      <c r="G15" s="81"/>
      <c r="H15" s="81">
        <f t="shared" si="6"/>
        <v>0</v>
      </c>
      <c r="I15" s="78">
        <f>'1.1.sz.mell.'!L15-'1.3.sz.mell.'!I15</f>
        <v>0</v>
      </c>
      <c r="J15" s="366"/>
    </row>
    <row r="16" spans="1:10" s="75" customFormat="1" ht="12" customHeight="1" x14ac:dyDescent="0.25">
      <c r="A16" s="79" t="s">
        <v>124</v>
      </c>
      <c r="B16" s="80" t="s">
        <v>125</v>
      </c>
      <c r="C16" s="81"/>
      <c r="D16" s="81">
        <v>0</v>
      </c>
      <c r="E16" s="81">
        <f t="shared" si="2"/>
        <v>0</v>
      </c>
      <c r="F16" s="81">
        <v>0</v>
      </c>
      <c r="G16" s="81"/>
      <c r="H16" s="81">
        <f t="shared" si="6"/>
        <v>0</v>
      </c>
      <c r="I16" s="78">
        <f>'1.1.sz.mell.'!L16-'1.3.sz.mell.'!I16</f>
        <v>0</v>
      </c>
      <c r="J16" s="366"/>
    </row>
    <row r="17" spans="1:10" s="75" customFormat="1" ht="12" customHeight="1" x14ac:dyDescent="0.25">
      <c r="A17" s="79" t="s">
        <v>126</v>
      </c>
      <c r="B17" s="80" t="s">
        <v>127</v>
      </c>
      <c r="C17" s="81"/>
      <c r="D17" s="81">
        <v>0</v>
      </c>
      <c r="E17" s="81">
        <f t="shared" si="2"/>
        <v>0</v>
      </c>
      <c r="F17" s="81">
        <v>0</v>
      </c>
      <c r="G17" s="81"/>
      <c r="H17" s="81">
        <f t="shared" si="6"/>
        <v>0</v>
      </c>
      <c r="I17" s="78">
        <f>'1.1.sz.mell.'!L17-'1.3.sz.mell.'!I17</f>
        <v>0</v>
      </c>
      <c r="J17" s="366"/>
    </row>
    <row r="18" spans="1:10" s="75" customFormat="1" ht="12" customHeight="1" x14ac:dyDescent="0.25">
      <c r="A18" s="79" t="s">
        <v>128</v>
      </c>
      <c r="B18" s="80" t="s">
        <v>129</v>
      </c>
      <c r="C18" s="81"/>
      <c r="D18" s="81">
        <v>0</v>
      </c>
      <c r="E18" s="81">
        <f t="shared" si="2"/>
        <v>0</v>
      </c>
      <c r="F18" s="81">
        <v>0</v>
      </c>
      <c r="G18" s="81"/>
      <c r="H18" s="81">
        <f t="shared" si="6"/>
        <v>0</v>
      </c>
      <c r="I18" s="78">
        <f>'1.1.sz.mell.'!L18-'1.3.sz.mell.'!I18</f>
        <v>0</v>
      </c>
      <c r="J18" s="366"/>
    </row>
    <row r="19" spans="1:10" s="75" customFormat="1" ht="12" customHeight="1" thickBot="1" x14ac:dyDescent="0.3">
      <c r="A19" s="82" t="s">
        <v>130</v>
      </c>
      <c r="B19" s="83" t="s">
        <v>131</v>
      </c>
      <c r="C19" s="85"/>
      <c r="D19" s="85">
        <v>0</v>
      </c>
      <c r="E19" s="85">
        <f t="shared" si="2"/>
        <v>0</v>
      </c>
      <c r="F19" s="85">
        <v>0</v>
      </c>
      <c r="G19" s="85"/>
      <c r="H19" s="85">
        <f t="shared" si="6"/>
        <v>0</v>
      </c>
      <c r="I19" s="78">
        <f>'1.1.sz.mell.'!L19-'1.3.sz.mell.'!I19</f>
        <v>0</v>
      </c>
      <c r="J19" s="367"/>
    </row>
    <row r="20" spans="1:10" s="75" customFormat="1" ht="12" customHeight="1" thickBot="1" x14ac:dyDescent="0.3">
      <c r="A20" s="73" t="s">
        <v>132</v>
      </c>
      <c r="B20" s="74" t="s">
        <v>21</v>
      </c>
      <c r="C20" s="62">
        <f>+C21+C24+C25+C26</f>
        <v>0</v>
      </c>
      <c r="D20" s="62">
        <v>0</v>
      </c>
      <c r="E20" s="62">
        <f t="shared" si="2"/>
        <v>0</v>
      </c>
      <c r="F20" s="62">
        <v>0</v>
      </c>
      <c r="G20" s="62">
        <f t="shared" ref="G20" si="7">+G21+G24+G25+G26</f>
        <v>0</v>
      </c>
      <c r="H20" s="62">
        <f>+H21+H24+H25+H26</f>
        <v>0</v>
      </c>
      <c r="I20" s="62">
        <f t="shared" ref="I20:J20" si="8">+I21+I24+I25+I26</f>
        <v>0</v>
      </c>
      <c r="J20" s="375">
        <f t="shared" si="8"/>
        <v>0</v>
      </c>
    </row>
    <row r="21" spans="1:10" s="75" customFormat="1" ht="12" hidden="1" customHeight="1" x14ac:dyDescent="0.25">
      <c r="A21" s="76" t="s">
        <v>24</v>
      </c>
      <c r="B21" s="77" t="s">
        <v>133</v>
      </c>
      <c r="C21" s="86">
        <f>+C22+C23</f>
        <v>0</v>
      </c>
      <c r="D21" s="86">
        <v>0</v>
      </c>
      <c r="E21" s="86">
        <f t="shared" si="2"/>
        <v>0</v>
      </c>
      <c r="F21" s="86">
        <v>0</v>
      </c>
      <c r="G21" s="86">
        <f t="shared" ref="G21" si="9">+G22+G23</f>
        <v>0</v>
      </c>
      <c r="H21" s="86">
        <f>+H22+H23</f>
        <v>0</v>
      </c>
      <c r="I21" s="86">
        <f t="shared" ref="I21:J21" si="10">+I22+I23</f>
        <v>0</v>
      </c>
      <c r="J21" s="363">
        <f t="shared" si="10"/>
        <v>0</v>
      </c>
    </row>
    <row r="22" spans="1:10" s="75" customFormat="1" ht="12" hidden="1" customHeight="1" x14ac:dyDescent="0.25">
      <c r="A22" s="79" t="s">
        <v>134</v>
      </c>
      <c r="B22" s="80" t="s">
        <v>135</v>
      </c>
      <c r="C22" s="81"/>
      <c r="D22" s="81"/>
      <c r="E22" s="81">
        <f t="shared" si="2"/>
        <v>0</v>
      </c>
      <c r="F22" s="81"/>
      <c r="G22" s="81"/>
      <c r="H22" s="81"/>
      <c r="I22" s="81"/>
      <c r="J22" s="366"/>
    </row>
    <row r="23" spans="1:10" s="75" customFormat="1" ht="12" hidden="1" customHeight="1" x14ac:dyDescent="0.25">
      <c r="A23" s="79" t="s">
        <v>136</v>
      </c>
      <c r="B23" s="80" t="s">
        <v>137</v>
      </c>
      <c r="C23" s="81"/>
      <c r="D23" s="81"/>
      <c r="E23" s="81">
        <f t="shared" si="2"/>
        <v>0</v>
      </c>
      <c r="F23" s="81"/>
      <c r="G23" s="81"/>
      <c r="H23" s="81"/>
      <c r="I23" s="81"/>
      <c r="J23" s="366"/>
    </row>
    <row r="24" spans="1:10" s="75" customFormat="1" ht="12" hidden="1" customHeight="1" x14ac:dyDescent="0.25">
      <c r="A24" s="79" t="s">
        <v>25</v>
      </c>
      <c r="B24" s="80" t="s">
        <v>138</v>
      </c>
      <c r="C24" s="81"/>
      <c r="D24" s="81"/>
      <c r="E24" s="81">
        <f t="shared" si="2"/>
        <v>0</v>
      </c>
      <c r="F24" s="81"/>
      <c r="G24" s="81"/>
      <c r="H24" s="81"/>
      <c r="I24" s="81"/>
      <c r="J24" s="366"/>
    </row>
    <row r="25" spans="1:10" s="75" customFormat="1" ht="12" hidden="1" customHeight="1" x14ac:dyDescent="0.25">
      <c r="A25" s="79" t="s">
        <v>27</v>
      </c>
      <c r="B25" s="80" t="s">
        <v>139</v>
      </c>
      <c r="C25" s="81"/>
      <c r="D25" s="81"/>
      <c r="E25" s="81">
        <f t="shared" si="2"/>
        <v>0</v>
      </c>
      <c r="F25" s="81"/>
      <c r="G25" s="81"/>
      <c r="H25" s="81"/>
      <c r="I25" s="81"/>
      <c r="J25" s="366"/>
    </row>
    <row r="26" spans="1:10" s="75" customFormat="1" ht="12" hidden="1" customHeight="1" thickBot="1" x14ac:dyDescent="0.3">
      <c r="A26" s="82" t="s">
        <v>140</v>
      </c>
      <c r="B26" s="83" t="s">
        <v>141</v>
      </c>
      <c r="C26" s="85"/>
      <c r="D26" s="85"/>
      <c r="E26" s="85">
        <f t="shared" si="2"/>
        <v>0</v>
      </c>
      <c r="F26" s="85"/>
      <c r="G26" s="85"/>
      <c r="H26" s="85"/>
      <c r="I26" s="85"/>
      <c r="J26" s="367"/>
    </row>
    <row r="27" spans="1:10" s="75" customFormat="1" ht="12" customHeight="1" thickBot="1" x14ac:dyDescent="0.3">
      <c r="A27" s="73" t="s">
        <v>29</v>
      </c>
      <c r="B27" s="74" t="s">
        <v>142</v>
      </c>
      <c r="C27" s="55">
        <f>SUM(C28:C38)</f>
        <v>43518000</v>
      </c>
      <c r="D27" s="55">
        <v>41886627</v>
      </c>
      <c r="E27" s="55">
        <f t="shared" ref="E27:H27" si="11">SUM(E28:E38)</f>
        <v>0</v>
      </c>
      <c r="F27" s="55">
        <v>41886627</v>
      </c>
      <c r="G27" s="55">
        <f t="shared" si="11"/>
        <v>0</v>
      </c>
      <c r="H27" s="55">
        <f t="shared" si="11"/>
        <v>41886627</v>
      </c>
      <c r="I27" s="55">
        <f t="shared" ref="I27" si="12">SUM(I28:I38)</f>
        <v>42372287</v>
      </c>
      <c r="J27" s="368">
        <f>I27/F27*100</f>
        <v>101.15946313843796</v>
      </c>
    </row>
    <row r="28" spans="1:10" s="75" customFormat="1" ht="12" customHeight="1" x14ac:dyDescent="0.25">
      <c r="A28" s="76" t="s">
        <v>31</v>
      </c>
      <c r="B28" s="77" t="s">
        <v>143</v>
      </c>
      <c r="C28" s="78"/>
      <c r="D28" s="78">
        <v>0</v>
      </c>
      <c r="E28" s="78">
        <f t="shared" si="2"/>
        <v>0</v>
      </c>
      <c r="F28" s="78">
        <v>0</v>
      </c>
      <c r="G28" s="78"/>
      <c r="H28" s="78">
        <f t="shared" ref="H28:H38" si="13">SUM(F28:G28)</f>
        <v>0</v>
      </c>
      <c r="I28" s="78">
        <f>'1.1.sz.mell.'!L28-'1.3.sz.mell.'!I28</f>
        <v>0</v>
      </c>
      <c r="J28" s="374"/>
    </row>
    <row r="29" spans="1:10" s="75" customFormat="1" ht="12" customHeight="1" x14ac:dyDescent="0.25">
      <c r="A29" s="79" t="s">
        <v>33</v>
      </c>
      <c r="B29" s="80" t="s">
        <v>144</v>
      </c>
      <c r="C29" s="81"/>
      <c r="D29" s="81">
        <v>20068209</v>
      </c>
      <c r="E29" s="81">
        <f t="shared" si="2"/>
        <v>0</v>
      </c>
      <c r="F29" s="81">
        <v>20068209</v>
      </c>
      <c r="G29" s="81"/>
      <c r="H29" s="81">
        <f t="shared" si="13"/>
        <v>20068209</v>
      </c>
      <c r="I29" s="78">
        <f>'1.1.sz.mell.'!L29-'1.3.sz.mell.'!I29</f>
        <v>20386477</v>
      </c>
      <c r="J29" s="366">
        <f>I29/F29*100</f>
        <v>101.58593126073183</v>
      </c>
    </row>
    <row r="30" spans="1:10" s="75" customFormat="1" ht="12" customHeight="1" x14ac:dyDescent="0.25">
      <c r="A30" s="79" t="s">
        <v>35</v>
      </c>
      <c r="B30" s="80" t="s">
        <v>145</v>
      </c>
      <c r="C30" s="81"/>
      <c r="D30" s="81">
        <v>500</v>
      </c>
      <c r="E30" s="81">
        <f t="shared" si="2"/>
        <v>0</v>
      </c>
      <c r="F30" s="81">
        <v>500</v>
      </c>
      <c r="G30" s="81"/>
      <c r="H30" s="81">
        <f t="shared" si="13"/>
        <v>500</v>
      </c>
      <c r="I30" s="78">
        <f>'1.1.sz.mell.'!L30-'1.3.sz.mell.'!I30</f>
        <v>0</v>
      </c>
      <c r="J30" s="366">
        <f t="shared" ref="J30" si="14">I30/F30*100</f>
        <v>0</v>
      </c>
    </row>
    <row r="31" spans="1:10" s="75" customFormat="1" ht="12" customHeight="1" x14ac:dyDescent="0.25">
      <c r="A31" s="79" t="s">
        <v>146</v>
      </c>
      <c r="B31" s="80" t="s">
        <v>147</v>
      </c>
      <c r="C31" s="81"/>
      <c r="D31" s="81">
        <v>0</v>
      </c>
      <c r="E31" s="81">
        <f t="shared" si="2"/>
        <v>0</v>
      </c>
      <c r="F31" s="81">
        <v>0</v>
      </c>
      <c r="G31" s="81"/>
      <c r="H31" s="81">
        <f t="shared" si="13"/>
        <v>0</v>
      </c>
      <c r="I31" s="78">
        <f>'1.1.sz.mell.'!L31-'1.3.sz.mell.'!I31</f>
        <v>0</v>
      </c>
      <c r="J31" s="366"/>
    </row>
    <row r="32" spans="1:10" s="75" customFormat="1" ht="12" customHeight="1" x14ac:dyDescent="0.25">
      <c r="A32" s="79" t="s">
        <v>148</v>
      </c>
      <c r="B32" s="80" t="s">
        <v>149</v>
      </c>
      <c r="C32" s="81"/>
      <c r="D32" s="81">
        <v>18525000</v>
      </c>
      <c r="E32" s="81">
        <f t="shared" si="2"/>
        <v>0</v>
      </c>
      <c r="F32" s="81">
        <v>18525000</v>
      </c>
      <c r="G32" s="81"/>
      <c r="H32" s="81">
        <f t="shared" si="13"/>
        <v>18525000</v>
      </c>
      <c r="I32" s="78">
        <f>'1.1.sz.mell.'!L32-'1.3.sz.mell.'!I32</f>
        <v>18460962</v>
      </c>
      <c r="J32" s="366">
        <f t="shared" ref="J32:J35" si="15">I32/F32*100</f>
        <v>99.654315789473685</v>
      </c>
    </row>
    <row r="33" spans="1:10" s="75" customFormat="1" ht="12" customHeight="1" x14ac:dyDescent="0.25">
      <c r="A33" s="79" t="s">
        <v>150</v>
      </c>
      <c r="B33" s="80" t="s">
        <v>151</v>
      </c>
      <c r="C33" s="81"/>
      <c r="D33" s="81">
        <v>3029000</v>
      </c>
      <c r="E33" s="81">
        <f t="shared" si="2"/>
        <v>0</v>
      </c>
      <c r="F33" s="81">
        <v>3029000</v>
      </c>
      <c r="G33" s="81"/>
      <c r="H33" s="81">
        <f t="shared" si="13"/>
        <v>3029000</v>
      </c>
      <c r="I33" s="78">
        <f>'1.1.sz.mell.'!L33-'1.3.sz.mell.'!I33</f>
        <v>3257832</v>
      </c>
      <c r="J33" s="366">
        <f t="shared" si="15"/>
        <v>107.55470452294486</v>
      </c>
    </row>
    <row r="34" spans="1:10" s="75" customFormat="1" ht="12" customHeight="1" x14ac:dyDescent="0.25">
      <c r="A34" s="79" t="s">
        <v>152</v>
      </c>
      <c r="B34" s="80" t="s">
        <v>153</v>
      </c>
      <c r="C34" s="81"/>
      <c r="D34" s="81">
        <v>0</v>
      </c>
      <c r="E34" s="81">
        <f t="shared" si="2"/>
        <v>0</v>
      </c>
      <c r="F34" s="81">
        <v>0</v>
      </c>
      <c r="G34" s="81"/>
      <c r="H34" s="81">
        <f t="shared" si="13"/>
        <v>0</v>
      </c>
      <c r="I34" s="78">
        <f>'1.1.sz.mell.'!L34-'1.3.sz.mell.'!I34</f>
        <v>0</v>
      </c>
      <c r="J34" s="366"/>
    </row>
    <row r="35" spans="1:10" s="75" customFormat="1" ht="12" customHeight="1" x14ac:dyDescent="0.25">
      <c r="A35" s="79" t="s">
        <v>154</v>
      </c>
      <c r="B35" s="80" t="s">
        <v>155</v>
      </c>
      <c r="C35" s="81"/>
      <c r="D35" s="81">
        <v>4000</v>
      </c>
      <c r="E35" s="81">
        <f t="shared" si="2"/>
        <v>0</v>
      </c>
      <c r="F35" s="81">
        <v>4000</v>
      </c>
      <c r="G35" s="81"/>
      <c r="H35" s="81">
        <f t="shared" si="13"/>
        <v>4000</v>
      </c>
      <c r="I35" s="78">
        <f>'1.1.sz.mell.'!L35-'1.3.sz.mell.'!I35</f>
        <v>2630</v>
      </c>
      <c r="J35" s="366">
        <f t="shared" si="15"/>
        <v>65.75</v>
      </c>
    </row>
    <row r="36" spans="1:10" s="75" customFormat="1" ht="12" customHeight="1" x14ac:dyDescent="0.25">
      <c r="A36" s="79" t="s">
        <v>156</v>
      </c>
      <c r="B36" s="80" t="s">
        <v>157</v>
      </c>
      <c r="C36" s="87"/>
      <c r="D36" s="87">
        <v>0</v>
      </c>
      <c r="E36" s="87">
        <f t="shared" si="2"/>
        <v>0</v>
      </c>
      <c r="F36" s="87">
        <v>0</v>
      </c>
      <c r="G36" s="87"/>
      <c r="H36" s="87">
        <f t="shared" si="13"/>
        <v>0</v>
      </c>
      <c r="I36" s="78">
        <f>'1.1.sz.mell.'!L36-'1.3.sz.mell.'!I36</f>
        <v>0</v>
      </c>
      <c r="J36" s="366"/>
    </row>
    <row r="37" spans="1:10" s="75" customFormat="1" ht="12" customHeight="1" x14ac:dyDescent="0.25">
      <c r="A37" s="82" t="s">
        <v>158</v>
      </c>
      <c r="B37" s="83" t="s">
        <v>437</v>
      </c>
      <c r="C37" s="88"/>
      <c r="D37" s="88">
        <v>259918</v>
      </c>
      <c r="E37" s="88">
        <f t="shared" si="2"/>
        <v>0</v>
      </c>
      <c r="F37" s="88">
        <v>259918</v>
      </c>
      <c r="G37" s="88"/>
      <c r="H37" s="88">
        <f t="shared" si="13"/>
        <v>259918</v>
      </c>
      <c r="I37" s="78">
        <f>'1.1.sz.mell.'!L37-'1.3.sz.mell.'!I37</f>
        <v>260029</v>
      </c>
      <c r="J37" s="366"/>
    </row>
    <row r="38" spans="1:10" s="75" customFormat="1" ht="12" customHeight="1" thickBot="1" x14ac:dyDescent="0.3">
      <c r="A38" s="82" t="s">
        <v>438</v>
      </c>
      <c r="B38" s="83" t="s">
        <v>159</v>
      </c>
      <c r="C38" s="88">
        <v>43518000</v>
      </c>
      <c r="D38" s="88">
        <v>0</v>
      </c>
      <c r="E38" s="88">
        <f t="shared" si="2"/>
        <v>0</v>
      </c>
      <c r="F38" s="88">
        <v>0</v>
      </c>
      <c r="G38" s="88"/>
      <c r="H38" s="88">
        <f t="shared" si="13"/>
        <v>0</v>
      </c>
      <c r="I38" s="78">
        <f>'1.1.sz.mell.'!L38-'1.3.sz.mell.'!I38</f>
        <v>4357</v>
      </c>
      <c r="J38" s="377"/>
    </row>
    <row r="39" spans="1:10" s="75" customFormat="1" ht="12" customHeight="1" thickBot="1" x14ac:dyDescent="0.3">
      <c r="A39" s="73" t="s">
        <v>37</v>
      </c>
      <c r="B39" s="74" t="s">
        <v>160</v>
      </c>
      <c r="C39" s="55">
        <f>SUM(C40:C44)</f>
        <v>0</v>
      </c>
      <c r="D39" s="55">
        <v>0</v>
      </c>
      <c r="E39" s="55">
        <f t="shared" ref="E39:J39" si="16">SUM(E40:E44)</f>
        <v>0</v>
      </c>
      <c r="F39" s="55">
        <v>0</v>
      </c>
      <c r="G39" s="55">
        <f t="shared" si="16"/>
        <v>0</v>
      </c>
      <c r="H39" s="55">
        <f t="shared" si="16"/>
        <v>0</v>
      </c>
      <c r="I39" s="55">
        <f t="shared" si="16"/>
        <v>0</v>
      </c>
      <c r="J39" s="55">
        <f t="shared" si="16"/>
        <v>0</v>
      </c>
    </row>
    <row r="40" spans="1:10" s="75" customFormat="1" ht="12" customHeight="1" x14ac:dyDescent="0.25">
      <c r="A40" s="76" t="s">
        <v>76</v>
      </c>
      <c r="B40" s="77" t="s">
        <v>32</v>
      </c>
      <c r="C40" s="89"/>
      <c r="D40" s="89">
        <v>0</v>
      </c>
      <c r="E40" s="89">
        <f t="shared" si="2"/>
        <v>0</v>
      </c>
      <c r="F40" s="89">
        <v>0</v>
      </c>
      <c r="G40" s="89"/>
      <c r="H40" s="89">
        <f t="shared" ref="H40:H44" si="17">SUM(F40:G40)</f>
        <v>0</v>
      </c>
      <c r="I40" s="89">
        <f>'1.1.sz.mell.'!L40-'1.3.sz.mell.'!I40</f>
        <v>0</v>
      </c>
      <c r="J40" s="378"/>
    </row>
    <row r="41" spans="1:10" s="75" customFormat="1" ht="12" customHeight="1" x14ac:dyDescent="0.25">
      <c r="A41" s="79" t="s">
        <v>78</v>
      </c>
      <c r="B41" s="80" t="s">
        <v>34</v>
      </c>
      <c r="C41" s="87"/>
      <c r="D41" s="87">
        <v>0</v>
      </c>
      <c r="E41" s="87">
        <f t="shared" si="2"/>
        <v>0</v>
      </c>
      <c r="F41" s="87">
        <v>0</v>
      </c>
      <c r="G41" s="87"/>
      <c r="H41" s="87">
        <f t="shared" si="17"/>
        <v>0</v>
      </c>
      <c r="I41" s="89">
        <f>'1.1.sz.mell.'!L41-'1.3.sz.mell.'!I41</f>
        <v>0</v>
      </c>
      <c r="J41" s="376"/>
    </row>
    <row r="42" spans="1:10" s="75" customFormat="1" ht="12" customHeight="1" x14ac:dyDescent="0.25">
      <c r="A42" s="79" t="s">
        <v>80</v>
      </c>
      <c r="B42" s="80" t="s">
        <v>36</v>
      </c>
      <c r="C42" s="87"/>
      <c r="D42" s="87">
        <v>0</v>
      </c>
      <c r="E42" s="87">
        <f t="shared" si="2"/>
        <v>0</v>
      </c>
      <c r="F42" s="87">
        <v>0</v>
      </c>
      <c r="G42" s="87"/>
      <c r="H42" s="87">
        <f t="shared" si="17"/>
        <v>0</v>
      </c>
      <c r="I42" s="89">
        <f>'1.1.sz.mell.'!L42-'1.3.sz.mell.'!I42</f>
        <v>0</v>
      </c>
      <c r="J42" s="376"/>
    </row>
    <row r="43" spans="1:10" s="75" customFormat="1" ht="12" customHeight="1" x14ac:dyDescent="0.25">
      <c r="A43" s="79" t="s">
        <v>82</v>
      </c>
      <c r="B43" s="80" t="s">
        <v>161</v>
      </c>
      <c r="C43" s="87"/>
      <c r="D43" s="87">
        <v>0</v>
      </c>
      <c r="E43" s="87">
        <f t="shared" si="2"/>
        <v>0</v>
      </c>
      <c r="F43" s="87">
        <v>0</v>
      </c>
      <c r="G43" s="87"/>
      <c r="H43" s="87">
        <f t="shared" si="17"/>
        <v>0</v>
      </c>
      <c r="I43" s="89">
        <f>'1.1.sz.mell.'!L43-'1.3.sz.mell.'!I43</f>
        <v>0</v>
      </c>
      <c r="J43" s="376"/>
    </row>
    <row r="44" spans="1:10" s="75" customFormat="1" ht="12" customHeight="1" thickBot="1" x14ac:dyDescent="0.3">
      <c r="A44" s="82" t="s">
        <v>162</v>
      </c>
      <c r="B44" s="83" t="s">
        <v>163</v>
      </c>
      <c r="C44" s="88"/>
      <c r="D44" s="88">
        <v>0</v>
      </c>
      <c r="E44" s="88">
        <f t="shared" si="2"/>
        <v>0</v>
      </c>
      <c r="F44" s="88">
        <v>0</v>
      </c>
      <c r="G44" s="88"/>
      <c r="H44" s="88">
        <f t="shared" si="17"/>
        <v>0</v>
      </c>
      <c r="I44" s="89">
        <f>'1.1.sz.mell.'!L44-'1.3.sz.mell.'!I44</f>
        <v>0</v>
      </c>
      <c r="J44" s="377"/>
    </row>
    <row r="45" spans="1:10" s="75" customFormat="1" ht="12" customHeight="1" thickBot="1" x14ac:dyDescent="0.3">
      <c r="A45" s="73" t="s">
        <v>164</v>
      </c>
      <c r="B45" s="74" t="s">
        <v>165</v>
      </c>
      <c r="C45" s="55">
        <f>SUM(C46:C48)</f>
        <v>0</v>
      </c>
      <c r="D45" s="55">
        <f t="shared" ref="D45:G45" si="18">SUM(D46:D48)</f>
        <v>0</v>
      </c>
      <c r="E45" s="55">
        <f t="shared" si="18"/>
        <v>50000</v>
      </c>
      <c r="F45" s="55">
        <f t="shared" si="18"/>
        <v>50000</v>
      </c>
      <c r="G45" s="55">
        <f t="shared" si="18"/>
        <v>0</v>
      </c>
      <c r="H45" s="55">
        <f>SUM(H46:H48)</f>
        <v>50000</v>
      </c>
      <c r="I45" s="55">
        <f t="shared" ref="I45" si="19">SUM(I46:I48)</f>
        <v>50000</v>
      </c>
      <c r="J45" s="368"/>
    </row>
    <row r="46" spans="1:10" s="75" customFormat="1" ht="12" customHeight="1" x14ac:dyDescent="0.25">
      <c r="A46" s="76" t="s">
        <v>85</v>
      </c>
      <c r="B46" s="77" t="s">
        <v>166</v>
      </c>
      <c r="C46" s="78"/>
      <c r="D46" s="78">
        <v>0</v>
      </c>
      <c r="E46" s="78">
        <f t="shared" si="2"/>
        <v>0</v>
      </c>
      <c r="F46" s="78">
        <v>0</v>
      </c>
      <c r="G46" s="78"/>
      <c r="H46" s="78">
        <f t="shared" ref="H46:H49" si="20">SUM(F46:G46)</f>
        <v>0</v>
      </c>
      <c r="I46" s="78">
        <f>'1.1.sz.mell.'!L46-'1.3.sz.mell.'!I46</f>
        <v>0</v>
      </c>
      <c r="J46" s="374"/>
    </row>
    <row r="47" spans="1:10" s="75" customFormat="1" ht="12" customHeight="1" x14ac:dyDescent="0.25">
      <c r="A47" s="79" t="s">
        <v>87</v>
      </c>
      <c r="B47" s="80" t="s">
        <v>240</v>
      </c>
      <c r="C47" s="81"/>
      <c r="D47" s="81">
        <v>0</v>
      </c>
      <c r="E47" s="81">
        <f t="shared" si="2"/>
        <v>0</v>
      </c>
      <c r="F47" s="81">
        <v>0</v>
      </c>
      <c r="G47" s="81"/>
      <c r="H47" s="81">
        <f t="shared" si="20"/>
        <v>0</v>
      </c>
      <c r="I47" s="78">
        <f>'1.1.sz.mell.'!L47-'1.3.sz.mell.'!I47</f>
        <v>0</v>
      </c>
      <c r="J47" s="366"/>
    </row>
    <row r="48" spans="1:10" s="75" customFormat="1" ht="12" customHeight="1" x14ac:dyDescent="0.25">
      <c r="A48" s="79" t="s">
        <v>89</v>
      </c>
      <c r="B48" s="80" t="s">
        <v>168</v>
      </c>
      <c r="C48" s="81"/>
      <c r="D48" s="81">
        <v>0</v>
      </c>
      <c r="E48" s="81">
        <f t="shared" si="2"/>
        <v>50000</v>
      </c>
      <c r="F48" s="81">
        <v>50000</v>
      </c>
      <c r="G48" s="81"/>
      <c r="H48" s="81">
        <f t="shared" si="20"/>
        <v>50000</v>
      </c>
      <c r="I48" s="78">
        <f>'1.1.sz.mell.'!L48-'1.3.sz.mell.'!I48</f>
        <v>50000</v>
      </c>
      <c r="J48" s="366"/>
    </row>
    <row r="49" spans="1:10" s="75" customFormat="1" ht="12" customHeight="1" thickBot="1" x14ac:dyDescent="0.3">
      <c r="A49" s="82" t="s">
        <v>91</v>
      </c>
      <c r="B49" s="83" t="s">
        <v>169</v>
      </c>
      <c r="C49" s="85"/>
      <c r="D49" s="85">
        <v>0</v>
      </c>
      <c r="E49" s="85">
        <f t="shared" si="2"/>
        <v>0</v>
      </c>
      <c r="F49" s="85">
        <v>0</v>
      </c>
      <c r="G49" s="85"/>
      <c r="H49" s="85">
        <f t="shared" si="20"/>
        <v>0</v>
      </c>
      <c r="I49" s="78">
        <f>'1.1.sz.mell.'!L49-'1.3.sz.mell.'!I49</f>
        <v>0</v>
      </c>
      <c r="J49" s="367"/>
    </row>
    <row r="50" spans="1:10" s="75" customFormat="1" ht="12" customHeight="1" thickBot="1" x14ac:dyDescent="0.3">
      <c r="A50" s="73" t="s">
        <v>41</v>
      </c>
      <c r="B50" s="84" t="s">
        <v>170</v>
      </c>
      <c r="C50" s="55">
        <f>SUM(C51:C53)</f>
        <v>0</v>
      </c>
      <c r="D50" s="55">
        <v>0</v>
      </c>
      <c r="E50" s="55">
        <f t="shared" si="2"/>
        <v>0</v>
      </c>
      <c r="F50" s="55">
        <v>0</v>
      </c>
      <c r="G50" s="55">
        <f t="shared" ref="G50" si="21">SUM(G51:G53)</f>
        <v>0</v>
      </c>
      <c r="H50" s="55">
        <f>SUM(H51:H53)</f>
        <v>0</v>
      </c>
      <c r="I50" s="55">
        <f t="shared" ref="I50:J50" si="22">SUM(I51:I53)</f>
        <v>0</v>
      </c>
      <c r="J50" s="368">
        <f t="shared" si="22"/>
        <v>0</v>
      </c>
    </row>
    <row r="51" spans="1:10" s="75" customFormat="1" ht="12" customHeight="1" x14ac:dyDescent="0.25">
      <c r="A51" s="76" t="s">
        <v>94</v>
      </c>
      <c r="B51" s="77" t="s">
        <v>171</v>
      </c>
      <c r="C51" s="87"/>
      <c r="D51" s="87">
        <v>0</v>
      </c>
      <c r="E51" s="87">
        <f t="shared" si="2"/>
        <v>0</v>
      </c>
      <c r="F51" s="87">
        <v>0</v>
      </c>
      <c r="G51" s="87"/>
      <c r="H51" s="87">
        <f t="shared" ref="H51:H54" si="23">SUM(F51:G51)</f>
        <v>0</v>
      </c>
      <c r="I51" s="87">
        <f>'1.1.sz.mell.'!L51-'1.3.sz.mell.'!I51</f>
        <v>0</v>
      </c>
      <c r="J51" s="376"/>
    </row>
    <row r="52" spans="1:10" s="75" customFormat="1" ht="12" customHeight="1" x14ac:dyDescent="0.25">
      <c r="A52" s="79" t="s">
        <v>96</v>
      </c>
      <c r="B52" s="80" t="s">
        <v>172</v>
      </c>
      <c r="C52" s="87"/>
      <c r="D52" s="87">
        <v>0</v>
      </c>
      <c r="E52" s="87">
        <f t="shared" si="2"/>
        <v>0</v>
      </c>
      <c r="F52" s="87">
        <v>0</v>
      </c>
      <c r="G52" s="87"/>
      <c r="H52" s="87">
        <f t="shared" si="23"/>
        <v>0</v>
      </c>
      <c r="I52" s="87">
        <f>'1.1.sz.mell.'!L52-'1.3.sz.mell.'!I52</f>
        <v>0</v>
      </c>
      <c r="J52" s="376"/>
    </row>
    <row r="53" spans="1:10" s="75" customFormat="1" ht="12" customHeight="1" x14ac:dyDescent="0.25">
      <c r="A53" s="79" t="s">
        <v>98</v>
      </c>
      <c r="B53" s="80" t="s">
        <v>173</v>
      </c>
      <c r="C53" s="87"/>
      <c r="D53" s="87">
        <v>0</v>
      </c>
      <c r="E53" s="87">
        <f t="shared" si="2"/>
        <v>0</v>
      </c>
      <c r="F53" s="87">
        <v>0</v>
      </c>
      <c r="G53" s="87"/>
      <c r="H53" s="87">
        <f t="shared" si="23"/>
        <v>0</v>
      </c>
      <c r="I53" s="87">
        <f>'1.1.sz.mell.'!L53-'1.3.sz.mell.'!I53</f>
        <v>0</v>
      </c>
      <c r="J53" s="376"/>
    </row>
    <row r="54" spans="1:10" s="75" customFormat="1" ht="12" customHeight="1" thickBot="1" x14ac:dyDescent="0.3">
      <c r="A54" s="82" t="s">
        <v>100</v>
      </c>
      <c r="B54" s="83" t="s">
        <v>174</v>
      </c>
      <c r="C54" s="87"/>
      <c r="D54" s="87">
        <v>0</v>
      </c>
      <c r="E54" s="87">
        <f t="shared" si="2"/>
        <v>0</v>
      </c>
      <c r="F54" s="87">
        <v>0</v>
      </c>
      <c r="G54" s="87"/>
      <c r="H54" s="87">
        <f t="shared" si="23"/>
        <v>0</v>
      </c>
      <c r="I54" s="87">
        <f>'1.1.sz.mell.'!L54-'1.3.sz.mell.'!I54</f>
        <v>0</v>
      </c>
      <c r="J54" s="376"/>
    </row>
    <row r="55" spans="1:10" s="75" customFormat="1" ht="12" customHeight="1" thickBot="1" x14ac:dyDescent="0.3">
      <c r="A55" s="73" t="s">
        <v>43</v>
      </c>
      <c r="B55" s="74" t="s">
        <v>175</v>
      </c>
      <c r="C55" s="62">
        <f>+C5+C6+C13+C20+C27+C39+C45+C50</f>
        <v>217874200</v>
      </c>
      <c r="D55" s="62">
        <v>259329969</v>
      </c>
      <c r="E55" s="62">
        <f t="shared" ref="E55:H55" si="24">+E5+E6+E13+E20+E27+E39+E45+E50</f>
        <v>6532636</v>
      </c>
      <c r="F55" s="62">
        <v>259329969</v>
      </c>
      <c r="G55" s="62">
        <f t="shared" si="24"/>
        <v>0</v>
      </c>
      <c r="H55" s="62">
        <f t="shared" si="24"/>
        <v>265862605</v>
      </c>
      <c r="I55" s="62">
        <f t="shared" ref="I55:J55" si="25">+I5+I6+I13+I20+I27+I39+I45+I50</f>
        <v>265758402</v>
      </c>
      <c r="J55" s="62">
        <f t="shared" si="25"/>
        <v>203.86949001063348</v>
      </c>
    </row>
    <row r="56" spans="1:10" s="75" customFormat="1" ht="12" customHeight="1" thickBot="1" x14ac:dyDescent="0.3">
      <c r="A56" s="90" t="s">
        <v>176</v>
      </c>
      <c r="B56" s="84" t="s">
        <v>177</v>
      </c>
      <c r="C56" s="55">
        <f>SUM(C57:C59)</f>
        <v>0</v>
      </c>
      <c r="D56" s="55">
        <v>0</v>
      </c>
      <c r="E56" s="55">
        <f t="shared" ref="E56:H56" si="26">SUM(E57:E59)</f>
        <v>0</v>
      </c>
      <c r="F56" s="55">
        <v>0</v>
      </c>
      <c r="G56" s="55">
        <f t="shared" si="26"/>
        <v>0</v>
      </c>
      <c r="H56" s="55">
        <f t="shared" si="26"/>
        <v>0</v>
      </c>
      <c r="I56" s="55">
        <f t="shared" ref="I56:J56" si="27">SUM(I57:I59)</f>
        <v>0</v>
      </c>
      <c r="J56" s="368">
        <f t="shared" si="27"/>
        <v>0</v>
      </c>
    </row>
    <row r="57" spans="1:10" s="75" customFormat="1" ht="12" customHeight="1" x14ac:dyDescent="0.25">
      <c r="A57" s="76" t="s">
        <v>178</v>
      </c>
      <c r="B57" s="77" t="s">
        <v>179</v>
      </c>
      <c r="C57" s="87"/>
      <c r="D57" s="87">
        <v>0</v>
      </c>
      <c r="E57" s="87">
        <f t="shared" si="2"/>
        <v>0</v>
      </c>
      <c r="F57" s="87">
        <v>0</v>
      </c>
      <c r="G57" s="87"/>
      <c r="H57" s="87">
        <f t="shared" ref="H57:H59" si="28">SUM(F57:G57)</f>
        <v>0</v>
      </c>
      <c r="I57" s="87">
        <f>'1.1.sz.mell.'!L57-'1.3.sz.mell.'!I57</f>
        <v>0</v>
      </c>
      <c r="J57" s="376"/>
    </row>
    <row r="58" spans="1:10" s="75" customFormat="1" ht="12" customHeight="1" x14ac:dyDescent="0.25">
      <c r="A58" s="79" t="s">
        <v>180</v>
      </c>
      <c r="B58" s="80" t="s">
        <v>181</v>
      </c>
      <c r="C58" s="87"/>
      <c r="D58" s="87">
        <v>0</v>
      </c>
      <c r="E58" s="87">
        <f t="shared" si="2"/>
        <v>0</v>
      </c>
      <c r="F58" s="87">
        <v>0</v>
      </c>
      <c r="G58" s="87"/>
      <c r="H58" s="87">
        <f t="shared" si="28"/>
        <v>0</v>
      </c>
      <c r="I58" s="87">
        <f>'1.1.sz.mell.'!L58-'1.3.sz.mell.'!I58</f>
        <v>0</v>
      </c>
      <c r="J58" s="376"/>
    </row>
    <row r="59" spans="1:10" s="75" customFormat="1" ht="12" customHeight="1" thickBot="1" x14ac:dyDescent="0.3">
      <c r="A59" s="82" t="s">
        <v>182</v>
      </c>
      <c r="B59" s="91" t="s">
        <v>183</v>
      </c>
      <c r="C59" s="87"/>
      <c r="D59" s="87">
        <v>0</v>
      </c>
      <c r="E59" s="87">
        <f t="shared" si="2"/>
        <v>0</v>
      </c>
      <c r="F59" s="87">
        <v>0</v>
      </c>
      <c r="G59" s="87"/>
      <c r="H59" s="87">
        <f t="shared" si="28"/>
        <v>0</v>
      </c>
      <c r="I59" s="87">
        <f>'1.1.sz.mell.'!L59-'1.3.sz.mell.'!I59</f>
        <v>0</v>
      </c>
      <c r="J59" s="376"/>
    </row>
    <row r="60" spans="1:10" s="75" customFormat="1" ht="12" customHeight="1" thickBot="1" x14ac:dyDescent="0.3">
      <c r="A60" s="90" t="s">
        <v>184</v>
      </c>
      <c r="B60" s="84" t="s">
        <v>185</v>
      </c>
      <c r="C60" s="55">
        <f>SUM(C61:C64)</f>
        <v>0</v>
      </c>
      <c r="D60" s="55">
        <v>0</v>
      </c>
      <c r="E60" s="55">
        <f t="shared" si="2"/>
        <v>0</v>
      </c>
      <c r="F60" s="55">
        <v>0</v>
      </c>
      <c r="G60" s="55">
        <f t="shared" ref="G60" si="29">SUM(G61:G64)</f>
        <v>0</v>
      </c>
      <c r="H60" s="55">
        <f>SUM(H61:H64)</f>
        <v>0</v>
      </c>
      <c r="I60" s="55">
        <f t="shared" ref="I60:J60" si="30">SUM(I61:I64)</f>
        <v>0</v>
      </c>
      <c r="J60" s="368">
        <f t="shared" si="30"/>
        <v>0</v>
      </c>
    </row>
    <row r="61" spans="1:10" s="75" customFormat="1" ht="12" customHeight="1" x14ac:dyDescent="0.25">
      <c r="A61" s="76" t="s">
        <v>186</v>
      </c>
      <c r="B61" s="77" t="s">
        <v>187</v>
      </c>
      <c r="C61" s="87"/>
      <c r="D61" s="87">
        <v>0</v>
      </c>
      <c r="E61" s="87">
        <f t="shared" si="2"/>
        <v>0</v>
      </c>
      <c r="F61" s="87">
        <v>0</v>
      </c>
      <c r="G61" s="87"/>
      <c r="H61" s="87">
        <f t="shared" ref="H61:H64" si="31">SUM(F61:G61)</f>
        <v>0</v>
      </c>
      <c r="I61" s="87">
        <f>'1.1.sz.mell.'!L61-'1.3.sz.mell.'!I61</f>
        <v>0</v>
      </c>
      <c r="J61" s="376"/>
    </row>
    <row r="62" spans="1:10" s="75" customFormat="1" ht="12" customHeight="1" x14ac:dyDescent="0.25">
      <c r="A62" s="79" t="s">
        <v>188</v>
      </c>
      <c r="B62" s="80" t="s">
        <v>189</v>
      </c>
      <c r="C62" s="87"/>
      <c r="D62" s="87">
        <v>0</v>
      </c>
      <c r="E62" s="87">
        <f t="shared" si="2"/>
        <v>0</v>
      </c>
      <c r="F62" s="87">
        <v>0</v>
      </c>
      <c r="G62" s="87"/>
      <c r="H62" s="87">
        <f t="shared" si="31"/>
        <v>0</v>
      </c>
      <c r="I62" s="87">
        <f>'1.1.sz.mell.'!L62-'1.3.sz.mell.'!I62</f>
        <v>0</v>
      </c>
      <c r="J62" s="376"/>
    </row>
    <row r="63" spans="1:10" s="75" customFormat="1" ht="12" customHeight="1" x14ac:dyDescent="0.25">
      <c r="A63" s="79" t="s">
        <v>190</v>
      </c>
      <c r="B63" s="80" t="s">
        <v>191</v>
      </c>
      <c r="C63" s="87"/>
      <c r="D63" s="87">
        <v>0</v>
      </c>
      <c r="E63" s="87">
        <f t="shared" si="2"/>
        <v>0</v>
      </c>
      <c r="F63" s="87">
        <v>0</v>
      </c>
      <c r="G63" s="87"/>
      <c r="H63" s="87">
        <f t="shared" si="31"/>
        <v>0</v>
      </c>
      <c r="I63" s="87">
        <f>'1.1.sz.mell.'!L63-'1.3.sz.mell.'!I63</f>
        <v>0</v>
      </c>
      <c r="J63" s="376"/>
    </row>
    <row r="64" spans="1:10" s="75" customFormat="1" ht="12" customHeight="1" thickBot="1" x14ac:dyDescent="0.3">
      <c r="A64" s="82" t="s">
        <v>192</v>
      </c>
      <c r="B64" s="83" t="s">
        <v>193</v>
      </c>
      <c r="C64" s="87"/>
      <c r="D64" s="87">
        <v>0</v>
      </c>
      <c r="E64" s="87">
        <f t="shared" si="2"/>
        <v>0</v>
      </c>
      <c r="F64" s="87">
        <v>0</v>
      </c>
      <c r="G64" s="87"/>
      <c r="H64" s="87">
        <f t="shared" si="31"/>
        <v>0</v>
      </c>
      <c r="I64" s="87">
        <f>'1.1.sz.mell.'!L64-'1.3.sz.mell.'!I64</f>
        <v>0</v>
      </c>
      <c r="J64" s="376"/>
    </row>
    <row r="65" spans="1:10" s="75" customFormat="1" ht="12" customHeight="1" thickBot="1" x14ac:dyDescent="0.3">
      <c r="A65" s="90" t="s">
        <v>194</v>
      </c>
      <c r="B65" s="84" t="s">
        <v>195</v>
      </c>
      <c r="C65" s="55">
        <f>SUM(C66:C67)</f>
        <v>15830245</v>
      </c>
      <c r="D65" s="55">
        <v>15497294</v>
      </c>
      <c r="E65" s="55">
        <f t="shared" ref="E65:H65" si="32">SUM(E66:E67)</f>
        <v>0</v>
      </c>
      <c r="F65" s="55">
        <v>15497294</v>
      </c>
      <c r="G65" s="55">
        <f t="shared" si="32"/>
        <v>0</v>
      </c>
      <c r="H65" s="55">
        <f t="shared" si="32"/>
        <v>15497294</v>
      </c>
      <c r="I65" s="55">
        <f t="shared" ref="I65" si="33">SUM(I66:I67)</f>
        <v>15497294</v>
      </c>
      <c r="J65" s="368">
        <f t="shared" ref="J65:J66" si="34">I65/F65*100</f>
        <v>100</v>
      </c>
    </row>
    <row r="66" spans="1:10" s="75" customFormat="1" ht="12" customHeight="1" x14ac:dyDescent="0.25">
      <c r="A66" s="76" t="s">
        <v>196</v>
      </c>
      <c r="B66" s="77" t="s">
        <v>197</v>
      </c>
      <c r="C66" s="87">
        <v>15830245</v>
      </c>
      <c r="D66" s="87">
        <v>15497294</v>
      </c>
      <c r="E66" s="87">
        <f t="shared" si="2"/>
        <v>0</v>
      </c>
      <c r="F66" s="87">
        <v>15497294</v>
      </c>
      <c r="G66" s="87"/>
      <c r="H66" s="87">
        <f t="shared" ref="H66:H67" si="35">SUM(F66:G66)</f>
        <v>15497294</v>
      </c>
      <c r="I66" s="87">
        <f>'1.1.sz.mell.'!L66-'1.3.sz.mell.'!I66</f>
        <v>15497294</v>
      </c>
      <c r="J66" s="376">
        <f t="shared" si="34"/>
        <v>100</v>
      </c>
    </row>
    <row r="67" spans="1:10" s="75" customFormat="1" ht="12" customHeight="1" thickBot="1" x14ac:dyDescent="0.3">
      <c r="A67" s="82" t="s">
        <v>198</v>
      </c>
      <c r="B67" s="83" t="s">
        <v>199</v>
      </c>
      <c r="C67" s="87"/>
      <c r="D67" s="87">
        <v>0</v>
      </c>
      <c r="E67" s="87">
        <f t="shared" si="2"/>
        <v>0</v>
      </c>
      <c r="F67" s="87">
        <v>0</v>
      </c>
      <c r="G67" s="87"/>
      <c r="H67" s="87">
        <f t="shared" si="35"/>
        <v>0</v>
      </c>
      <c r="I67" s="87">
        <f>'1.1.sz.mell.'!L67-'1.3.sz.mell.'!I67</f>
        <v>0</v>
      </c>
      <c r="J67" s="376"/>
    </row>
    <row r="68" spans="1:10" s="75" customFormat="1" ht="12" customHeight="1" thickBot="1" x14ac:dyDescent="0.3">
      <c r="A68" s="90" t="s">
        <v>200</v>
      </c>
      <c r="B68" s="84" t="s">
        <v>201</v>
      </c>
      <c r="C68" s="55">
        <f>SUM(C69:C71)</f>
        <v>0</v>
      </c>
      <c r="D68" s="55">
        <v>0</v>
      </c>
      <c r="E68" s="55">
        <f t="shared" si="2"/>
        <v>0</v>
      </c>
      <c r="F68" s="55">
        <v>0</v>
      </c>
      <c r="G68" s="55">
        <f t="shared" ref="G68" si="36">SUM(G69:G71)</f>
        <v>0</v>
      </c>
      <c r="H68" s="55">
        <f>SUM(H69:H71)</f>
        <v>0</v>
      </c>
      <c r="I68" s="55">
        <f t="shared" ref="I68:J68" si="37">SUM(I69:I71)</f>
        <v>0</v>
      </c>
      <c r="J68" s="368">
        <f t="shared" si="37"/>
        <v>0</v>
      </c>
    </row>
    <row r="69" spans="1:10" s="75" customFormat="1" ht="12" hidden="1" customHeight="1" x14ac:dyDescent="0.25">
      <c r="A69" s="76" t="s">
        <v>202</v>
      </c>
      <c r="B69" s="77" t="s">
        <v>203</v>
      </c>
      <c r="C69" s="87"/>
      <c r="D69" s="87"/>
      <c r="E69" s="87">
        <f t="shared" si="2"/>
        <v>0</v>
      </c>
      <c r="F69" s="87"/>
      <c r="G69" s="87"/>
      <c r="H69" s="87"/>
      <c r="I69" s="87"/>
      <c r="J69" s="376"/>
    </row>
    <row r="70" spans="1:10" s="75" customFormat="1" ht="12" hidden="1" customHeight="1" x14ac:dyDescent="0.25">
      <c r="A70" s="79" t="s">
        <v>204</v>
      </c>
      <c r="B70" s="80" t="s">
        <v>205</v>
      </c>
      <c r="C70" s="87"/>
      <c r="D70" s="87"/>
      <c r="E70" s="87">
        <f t="shared" si="2"/>
        <v>0</v>
      </c>
      <c r="F70" s="87"/>
      <c r="G70" s="87"/>
      <c r="H70" s="87"/>
      <c r="I70" s="87"/>
      <c r="J70" s="376"/>
    </row>
    <row r="71" spans="1:10" s="75" customFormat="1" ht="12" hidden="1" customHeight="1" thickBot="1" x14ac:dyDescent="0.3">
      <c r="A71" s="82" t="s">
        <v>206</v>
      </c>
      <c r="B71" s="83" t="s">
        <v>207</v>
      </c>
      <c r="C71" s="87"/>
      <c r="D71" s="87"/>
      <c r="E71" s="87">
        <f t="shared" si="2"/>
        <v>0</v>
      </c>
      <c r="F71" s="87"/>
      <c r="G71" s="87"/>
      <c r="H71" s="87"/>
      <c r="I71" s="87"/>
      <c r="J71" s="376"/>
    </row>
    <row r="72" spans="1:10" s="75" customFormat="1" ht="12" customHeight="1" thickBot="1" x14ac:dyDescent="0.3">
      <c r="A72" s="90" t="s">
        <v>208</v>
      </c>
      <c r="B72" s="84" t="s">
        <v>209</v>
      </c>
      <c r="C72" s="55">
        <f>SUM(C73:C76)</f>
        <v>0</v>
      </c>
      <c r="D72" s="55">
        <v>0</v>
      </c>
      <c r="E72" s="55">
        <f t="shared" ref="E72:E77" si="38">F72-D72</f>
        <v>0</v>
      </c>
      <c r="F72" s="55">
        <v>0</v>
      </c>
      <c r="G72" s="55">
        <f t="shared" ref="G72" si="39">SUM(G73:G76)</f>
        <v>0</v>
      </c>
      <c r="H72" s="55">
        <f>SUM(H73:H76)</f>
        <v>0</v>
      </c>
      <c r="I72" s="55">
        <f t="shared" ref="I72:J72" si="40">SUM(I73:I76)</f>
        <v>0</v>
      </c>
      <c r="J72" s="368">
        <f t="shared" si="40"/>
        <v>0</v>
      </c>
    </row>
    <row r="73" spans="1:10" s="75" customFormat="1" ht="12" hidden="1" customHeight="1" x14ac:dyDescent="0.25">
      <c r="A73" s="92" t="s">
        <v>210</v>
      </c>
      <c r="B73" s="77" t="s">
        <v>211</v>
      </c>
      <c r="C73" s="87"/>
      <c r="D73" s="87"/>
      <c r="E73" s="87">
        <f t="shared" si="38"/>
        <v>0</v>
      </c>
      <c r="F73" s="87"/>
      <c r="G73" s="87"/>
      <c r="H73" s="87"/>
      <c r="I73" s="87"/>
      <c r="J73" s="376"/>
    </row>
    <row r="74" spans="1:10" s="75" customFormat="1" ht="12" hidden="1" customHeight="1" x14ac:dyDescent="0.25">
      <c r="A74" s="93" t="s">
        <v>212</v>
      </c>
      <c r="B74" s="80" t="s">
        <v>213</v>
      </c>
      <c r="C74" s="87"/>
      <c r="D74" s="87"/>
      <c r="E74" s="87">
        <f t="shared" si="38"/>
        <v>0</v>
      </c>
      <c r="F74" s="87"/>
      <c r="G74" s="87"/>
      <c r="H74" s="87"/>
      <c r="I74" s="87"/>
      <c r="J74" s="376"/>
    </row>
    <row r="75" spans="1:10" s="75" customFormat="1" ht="12" hidden="1" customHeight="1" x14ac:dyDescent="0.25">
      <c r="A75" s="93" t="s">
        <v>214</v>
      </c>
      <c r="B75" s="80" t="s">
        <v>215</v>
      </c>
      <c r="C75" s="87"/>
      <c r="D75" s="87"/>
      <c r="E75" s="87">
        <f t="shared" si="38"/>
        <v>0</v>
      </c>
      <c r="F75" s="87"/>
      <c r="G75" s="87"/>
      <c r="H75" s="87"/>
      <c r="I75" s="87"/>
      <c r="J75" s="376"/>
    </row>
    <row r="76" spans="1:10" s="75" customFormat="1" ht="12" hidden="1" customHeight="1" thickBot="1" x14ac:dyDescent="0.3">
      <c r="A76" s="94" t="s">
        <v>216</v>
      </c>
      <c r="B76" s="83" t="s">
        <v>217</v>
      </c>
      <c r="C76" s="87"/>
      <c r="D76" s="87"/>
      <c r="E76" s="87">
        <f t="shared" si="38"/>
        <v>0</v>
      </c>
      <c r="F76" s="87"/>
      <c r="G76" s="87"/>
      <c r="H76" s="87"/>
      <c r="I76" s="87"/>
      <c r="J76" s="376"/>
    </row>
    <row r="77" spans="1:10" s="75" customFormat="1" ht="13.5" customHeight="1" thickBot="1" x14ac:dyDescent="0.3">
      <c r="A77" s="90" t="s">
        <v>218</v>
      </c>
      <c r="B77" s="84" t="s">
        <v>219</v>
      </c>
      <c r="C77" s="95"/>
      <c r="D77" s="95"/>
      <c r="E77" s="95">
        <f t="shared" si="38"/>
        <v>0</v>
      </c>
      <c r="F77" s="95"/>
      <c r="G77" s="95"/>
      <c r="H77" s="95"/>
      <c r="I77" s="95"/>
      <c r="J77" s="379"/>
    </row>
    <row r="78" spans="1:10" s="75" customFormat="1" ht="15.75" customHeight="1" thickBot="1" x14ac:dyDescent="0.3">
      <c r="A78" s="90" t="s">
        <v>220</v>
      </c>
      <c r="B78" s="96" t="s">
        <v>221</v>
      </c>
      <c r="C78" s="62">
        <f>+C56+C60+C65+C68+C72+C77</f>
        <v>15830245</v>
      </c>
      <c r="D78" s="62">
        <v>15497294</v>
      </c>
      <c r="E78" s="62">
        <f t="shared" ref="E78:H78" si="41">+E56+E60+E65+E68+E72+E77</f>
        <v>0</v>
      </c>
      <c r="F78" s="62">
        <v>15497294</v>
      </c>
      <c r="G78" s="62">
        <f t="shared" si="41"/>
        <v>0</v>
      </c>
      <c r="H78" s="62">
        <f t="shared" si="41"/>
        <v>15497294</v>
      </c>
      <c r="I78" s="62">
        <f t="shared" ref="I78:J78" si="42">+I56+I60+I65+I68+I72+I77</f>
        <v>15497294</v>
      </c>
      <c r="J78" s="375">
        <f t="shared" si="42"/>
        <v>100</v>
      </c>
    </row>
    <row r="79" spans="1:10" s="75" customFormat="1" ht="16.5" customHeight="1" thickBot="1" x14ac:dyDescent="0.3">
      <c r="A79" s="97" t="s">
        <v>222</v>
      </c>
      <c r="B79" s="98" t="s">
        <v>223</v>
      </c>
      <c r="C79" s="62">
        <f>+C55+C78</f>
        <v>233704445</v>
      </c>
      <c r="D79" s="62">
        <v>274827263</v>
      </c>
      <c r="E79" s="62">
        <f t="shared" ref="E79:H79" si="43">+E55+E78</f>
        <v>6532636</v>
      </c>
      <c r="F79" s="62">
        <v>274827263</v>
      </c>
      <c r="G79" s="62">
        <f t="shared" si="43"/>
        <v>0</v>
      </c>
      <c r="H79" s="62">
        <f t="shared" si="43"/>
        <v>281359899</v>
      </c>
      <c r="I79" s="62">
        <f t="shared" ref="I79" si="44">+I55+I78</f>
        <v>281255696</v>
      </c>
      <c r="J79" s="375">
        <f t="shared" ref="J79" si="45">I79/F79*100</f>
        <v>102.33908125774261</v>
      </c>
    </row>
    <row r="80" spans="1:10" s="75" customFormat="1" x14ac:dyDescent="0.25">
      <c r="A80" s="123"/>
      <c r="B80" s="124"/>
      <c r="C80" s="125"/>
      <c r="D80" s="125"/>
      <c r="E80" s="125"/>
      <c r="F80" s="125"/>
      <c r="G80" s="125"/>
      <c r="H80" s="125"/>
      <c r="I80" s="125"/>
      <c r="J80" s="380"/>
    </row>
    <row r="81" spans="1:10" ht="16.5" customHeight="1" x14ac:dyDescent="0.3">
      <c r="A81" s="765" t="s">
        <v>224</v>
      </c>
      <c r="B81" s="765"/>
      <c r="C81" s="765"/>
      <c r="D81" s="201"/>
      <c r="E81" s="201"/>
      <c r="F81" s="201"/>
      <c r="G81" s="201"/>
      <c r="H81" s="201"/>
      <c r="I81" s="201"/>
      <c r="J81" s="370"/>
    </row>
    <row r="82" spans="1:10" ht="16.5" customHeight="1" thickBot="1" x14ac:dyDescent="0.35">
      <c r="A82" s="766" t="s">
        <v>225</v>
      </c>
      <c r="B82" s="766"/>
      <c r="C82" s="65"/>
      <c r="D82" s="65"/>
      <c r="E82" s="101"/>
      <c r="F82" s="101"/>
      <c r="G82" s="101"/>
      <c r="H82" s="65" t="s">
        <v>374</v>
      </c>
      <c r="I82" s="65" t="s">
        <v>374</v>
      </c>
      <c r="J82" s="371"/>
    </row>
    <row r="83" spans="1:10" ht="46.2" thickBot="1" x14ac:dyDescent="0.35">
      <c r="A83" s="66" t="s">
        <v>109</v>
      </c>
      <c r="B83" s="67" t="s">
        <v>226</v>
      </c>
      <c r="C83" s="270" t="s">
        <v>459</v>
      </c>
      <c r="D83" s="68" t="s">
        <v>467</v>
      </c>
      <c r="E83" s="68" t="s">
        <v>343</v>
      </c>
      <c r="F83" s="68" t="s">
        <v>344</v>
      </c>
      <c r="G83" s="68" t="s">
        <v>345</v>
      </c>
      <c r="H83" s="68" t="s">
        <v>344</v>
      </c>
      <c r="I83" s="68" t="s">
        <v>465</v>
      </c>
      <c r="J83" s="372" t="s">
        <v>466</v>
      </c>
    </row>
    <row r="84" spans="1:10" s="72" customFormat="1" ht="12" customHeight="1" thickBot="1" x14ac:dyDescent="0.25">
      <c r="A84" s="54">
        <v>1</v>
      </c>
      <c r="B84" s="102">
        <v>2</v>
      </c>
      <c r="C84" s="103">
        <v>3</v>
      </c>
      <c r="D84" s="103">
        <v>3</v>
      </c>
      <c r="E84" s="103">
        <v>3</v>
      </c>
      <c r="F84" s="103">
        <v>3</v>
      </c>
      <c r="G84" s="103">
        <v>3</v>
      </c>
      <c r="H84" s="103">
        <v>3</v>
      </c>
      <c r="I84" s="103">
        <v>3</v>
      </c>
      <c r="J84" s="381">
        <v>3</v>
      </c>
    </row>
    <row r="85" spans="1:10" ht="12" customHeight="1" thickBot="1" x14ac:dyDescent="0.35">
      <c r="A85" s="104" t="s">
        <v>4</v>
      </c>
      <c r="B85" s="105" t="s">
        <v>227</v>
      </c>
      <c r="C85" s="106">
        <f>SUM(C86:C90)</f>
        <v>218973351</v>
      </c>
      <c r="D85" s="106">
        <v>263469060</v>
      </c>
      <c r="E85" s="106">
        <f t="shared" ref="E85:J85" si="46">SUM(E86:E90)</f>
        <v>6532636</v>
      </c>
      <c r="F85" s="106">
        <v>263469060</v>
      </c>
      <c r="G85" s="106">
        <f t="shared" si="46"/>
        <v>0</v>
      </c>
      <c r="H85" s="106">
        <f t="shared" si="46"/>
        <v>270001696</v>
      </c>
      <c r="I85" s="106">
        <f t="shared" si="46"/>
        <v>270318368</v>
      </c>
      <c r="J85" s="106">
        <f t="shared" si="46"/>
        <v>1347.8400160664876</v>
      </c>
    </row>
    <row r="86" spans="1:10" ht="12" customHeight="1" x14ac:dyDescent="0.3">
      <c r="A86" s="107" t="s">
        <v>5</v>
      </c>
      <c r="B86" s="108" t="s">
        <v>55</v>
      </c>
      <c r="C86" s="109">
        <v>156540000</v>
      </c>
      <c r="D86" s="109">
        <v>191085311</v>
      </c>
      <c r="E86" s="109">
        <f t="shared" ref="E86:E120" si="47">F86-D86</f>
        <v>7479503</v>
      </c>
      <c r="F86" s="109">
        <v>198564814</v>
      </c>
      <c r="G86" s="109"/>
      <c r="H86" s="109">
        <f>SUM(F86:G86)</f>
        <v>198564814</v>
      </c>
      <c r="I86" s="109">
        <f>'1.1.sz.mell.'!L86-'1.3.sz.mell.'!I86</f>
        <v>195728451</v>
      </c>
      <c r="J86" s="365">
        <f t="shared" ref="J86:J123" si="48">I86/F86*100</f>
        <v>98.571568173201115</v>
      </c>
    </row>
    <row r="87" spans="1:10" ht="12" customHeight="1" x14ac:dyDescent="0.3">
      <c r="A87" s="79" t="s">
        <v>6</v>
      </c>
      <c r="B87" s="19" t="s">
        <v>56</v>
      </c>
      <c r="C87" s="81">
        <v>21539000</v>
      </c>
      <c r="D87" s="81">
        <v>29385831</v>
      </c>
      <c r="E87" s="81">
        <f t="shared" si="47"/>
        <v>-114717</v>
      </c>
      <c r="F87" s="81">
        <v>29271114</v>
      </c>
      <c r="G87" s="81"/>
      <c r="H87" s="81">
        <f t="shared" ref="H87:H90" si="49">SUM(F87:G87)</f>
        <v>29271114</v>
      </c>
      <c r="I87" s="81">
        <f>'1.1.sz.mell.'!L87-'1.3.sz.mell.'!I87</f>
        <v>27998658</v>
      </c>
      <c r="J87" s="366">
        <f t="shared" si="48"/>
        <v>95.652861042459818</v>
      </c>
    </row>
    <row r="88" spans="1:10" ht="12" customHeight="1" x14ac:dyDescent="0.3">
      <c r="A88" s="79" t="s">
        <v>7</v>
      </c>
      <c r="B88" s="19" t="s">
        <v>57</v>
      </c>
      <c r="C88" s="85">
        <v>39668000</v>
      </c>
      <c r="D88" s="85">
        <v>42497918</v>
      </c>
      <c r="E88" s="85">
        <f t="shared" si="47"/>
        <v>-832150</v>
      </c>
      <c r="F88" s="85">
        <v>41665768</v>
      </c>
      <c r="G88" s="85"/>
      <c r="H88" s="85">
        <f t="shared" si="49"/>
        <v>41665768</v>
      </c>
      <c r="I88" s="85">
        <f>'1.1.sz.mell.'!L88-'1.3.sz.mell.'!I88</f>
        <v>41319020</v>
      </c>
      <c r="J88" s="367">
        <f t="shared" si="48"/>
        <v>99.167786850826801</v>
      </c>
    </row>
    <row r="89" spans="1:10" ht="12" customHeight="1" x14ac:dyDescent="0.3">
      <c r="A89" s="79" t="s">
        <v>8</v>
      </c>
      <c r="B89" s="110" t="s">
        <v>58</v>
      </c>
      <c r="C89" s="85">
        <v>0</v>
      </c>
      <c r="D89" s="85">
        <v>0</v>
      </c>
      <c r="E89" s="85">
        <f t="shared" si="47"/>
        <v>0</v>
      </c>
      <c r="F89" s="85">
        <v>0</v>
      </c>
      <c r="G89" s="85"/>
      <c r="H89" s="85">
        <f t="shared" si="49"/>
        <v>0</v>
      </c>
      <c r="I89" s="85">
        <f>'1.1.sz.mell.'!L89-'1.3.sz.mell.'!I89</f>
        <v>0</v>
      </c>
      <c r="J89" s="367"/>
    </row>
    <row r="90" spans="1:10" ht="12" customHeight="1" thickBot="1" x14ac:dyDescent="0.35">
      <c r="A90" s="79" t="s">
        <v>228</v>
      </c>
      <c r="B90" s="111" t="s">
        <v>59</v>
      </c>
      <c r="C90" s="85">
        <v>1226351</v>
      </c>
      <c r="D90" s="85">
        <v>500000</v>
      </c>
      <c r="E90" s="85">
        <f t="shared" si="47"/>
        <v>0</v>
      </c>
      <c r="F90" s="85">
        <v>500000</v>
      </c>
      <c r="G90" s="85"/>
      <c r="H90" s="85">
        <f t="shared" si="49"/>
        <v>500000</v>
      </c>
      <c r="I90" s="85">
        <f>'1.1.sz.mell.'!L90-'1.3.sz.mell.'!I90</f>
        <v>5272239</v>
      </c>
      <c r="J90" s="367">
        <f t="shared" si="48"/>
        <v>1054.4477999999999</v>
      </c>
    </row>
    <row r="91" spans="1:10" ht="12" customHeight="1" thickBot="1" x14ac:dyDescent="0.35">
      <c r="A91" s="73" t="s">
        <v>10</v>
      </c>
      <c r="B91" s="113" t="s">
        <v>229</v>
      </c>
      <c r="C91" s="55">
        <f>SUM(C96,C94,C92)</f>
        <v>650000</v>
      </c>
      <c r="D91" s="55">
        <v>1668400</v>
      </c>
      <c r="E91" s="55">
        <f t="shared" ref="E91:H91" si="50">SUM(E96,E94,E92)</f>
        <v>0</v>
      </c>
      <c r="F91" s="55">
        <v>1668400</v>
      </c>
      <c r="G91" s="55">
        <f t="shared" si="50"/>
        <v>0</v>
      </c>
      <c r="H91" s="55">
        <f t="shared" si="50"/>
        <v>1668400</v>
      </c>
      <c r="I91" s="55">
        <f t="shared" ref="I91" si="51">+I92+I94+I96</f>
        <v>1531651</v>
      </c>
      <c r="J91" s="368">
        <f t="shared" si="48"/>
        <v>91.803584272356758</v>
      </c>
    </row>
    <row r="92" spans="1:10" ht="12" customHeight="1" x14ac:dyDescent="0.3">
      <c r="A92" s="76" t="s">
        <v>12</v>
      </c>
      <c r="B92" s="19" t="s">
        <v>61</v>
      </c>
      <c r="C92" s="78">
        <v>650000</v>
      </c>
      <c r="D92" s="78">
        <v>1668400</v>
      </c>
      <c r="E92" s="78">
        <f t="shared" si="47"/>
        <v>0</v>
      </c>
      <c r="F92" s="78">
        <v>1668400</v>
      </c>
      <c r="G92" s="78"/>
      <c r="H92" s="78">
        <f t="shared" ref="H92:H96" si="52">SUM(F92:G92)</f>
        <v>1668400</v>
      </c>
      <c r="I92" s="78">
        <f>'1.1.sz.mell.'!L92-'1.3.sz.mell.'!I92</f>
        <v>1531651</v>
      </c>
      <c r="J92" s="374">
        <f t="shared" si="48"/>
        <v>91.803584272356758</v>
      </c>
    </row>
    <row r="93" spans="1:10" ht="12" customHeight="1" x14ac:dyDescent="0.3">
      <c r="A93" s="76" t="s">
        <v>14</v>
      </c>
      <c r="B93" s="114" t="s">
        <v>230</v>
      </c>
      <c r="C93" s="78"/>
      <c r="D93" s="78">
        <v>0</v>
      </c>
      <c r="E93" s="78">
        <f t="shared" si="47"/>
        <v>0</v>
      </c>
      <c r="F93" s="78">
        <v>0</v>
      </c>
      <c r="G93" s="78"/>
      <c r="H93" s="78">
        <f t="shared" si="52"/>
        <v>0</v>
      </c>
      <c r="I93" s="78">
        <f>'1.1.sz.mell.'!L93-'1.3.sz.mell.'!I93</f>
        <v>0</v>
      </c>
      <c r="J93" s="374"/>
    </row>
    <row r="94" spans="1:10" ht="12" customHeight="1" x14ac:dyDescent="0.3">
      <c r="A94" s="76" t="s">
        <v>16</v>
      </c>
      <c r="B94" s="114" t="s">
        <v>62</v>
      </c>
      <c r="C94" s="81"/>
      <c r="D94" s="81">
        <v>0</v>
      </c>
      <c r="E94" s="81">
        <f t="shared" si="47"/>
        <v>0</v>
      </c>
      <c r="F94" s="81">
        <v>0</v>
      </c>
      <c r="G94" s="81"/>
      <c r="H94" s="81">
        <f t="shared" si="52"/>
        <v>0</v>
      </c>
      <c r="I94" s="81">
        <f>'1.1.sz.mell.'!L94-'1.3.sz.mell.'!I94</f>
        <v>0</v>
      </c>
      <c r="J94" s="366"/>
    </row>
    <row r="95" spans="1:10" ht="12" customHeight="1" x14ac:dyDescent="0.3">
      <c r="A95" s="76" t="s">
        <v>18</v>
      </c>
      <c r="B95" s="114" t="s">
        <v>231</v>
      </c>
      <c r="C95" s="58"/>
      <c r="D95" s="58">
        <v>0</v>
      </c>
      <c r="E95" s="58">
        <f t="shared" si="47"/>
        <v>0</v>
      </c>
      <c r="F95" s="58">
        <v>0</v>
      </c>
      <c r="G95" s="58"/>
      <c r="H95" s="58">
        <f t="shared" si="52"/>
        <v>0</v>
      </c>
      <c r="I95" s="58">
        <f>'1.1.sz.mell.'!L95-'1.3.sz.mell.'!I95</f>
        <v>0</v>
      </c>
      <c r="J95" s="382"/>
    </row>
    <row r="96" spans="1:10" ht="12" customHeight="1" thickBot="1" x14ac:dyDescent="0.35">
      <c r="A96" s="76" t="s">
        <v>115</v>
      </c>
      <c r="B96" s="115" t="s">
        <v>232</v>
      </c>
      <c r="C96" s="58"/>
      <c r="D96" s="58">
        <v>0</v>
      </c>
      <c r="E96" s="58">
        <f t="shared" si="47"/>
        <v>0</v>
      </c>
      <c r="F96" s="58">
        <v>0</v>
      </c>
      <c r="G96" s="58"/>
      <c r="H96" s="58">
        <f t="shared" si="52"/>
        <v>0</v>
      </c>
      <c r="I96" s="58">
        <f>'1.1.sz.mell.'!L96-'1.3.sz.mell.'!I96</f>
        <v>0</v>
      </c>
      <c r="J96" s="382"/>
    </row>
    <row r="97" spans="1:10" ht="12" customHeight="1" thickBot="1" x14ac:dyDescent="0.35">
      <c r="A97" s="73" t="s">
        <v>20</v>
      </c>
      <c r="B97" s="24" t="s">
        <v>233</v>
      </c>
      <c r="C97" s="55">
        <f>+C98+C99</f>
        <v>14081094</v>
      </c>
      <c r="D97" s="55">
        <v>9689803</v>
      </c>
      <c r="E97" s="55">
        <f t="shared" ref="E97:H97" si="53">+E98+E99</f>
        <v>0</v>
      </c>
      <c r="F97" s="55">
        <v>9689803</v>
      </c>
      <c r="G97" s="55">
        <f t="shared" si="53"/>
        <v>0</v>
      </c>
      <c r="H97" s="55">
        <f t="shared" si="53"/>
        <v>9689803</v>
      </c>
      <c r="I97" s="55">
        <f t="shared" ref="I97" si="54">+I98+I99</f>
        <v>0</v>
      </c>
      <c r="J97" s="368">
        <f t="shared" si="48"/>
        <v>0</v>
      </c>
    </row>
    <row r="98" spans="1:10" ht="12" customHeight="1" x14ac:dyDescent="0.3">
      <c r="A98" s="76" t="s">
        <v>120</v>
      </c>
      <c r="B98" s="22" t="s">
        <v>234</v>
      </c>
      <c r="C98" s="260">
        <v>14081094</v>
      </c>
      <c r="D98" s="400">
        <v>9689803</v>
      </c>
      <c r="E98" s="78">
        <f t="shared" si="47"/>
        <v>0</v>
      </c>
      <c r="F98" s="78">
        <v>9689803</v>
      </c>
      <c r="G98" s="78"/>
      <c r="H98" s="78">
        <f t="shared" ref="H98:H99" si="55">SUM(F98:G98)</f>
        <v>9689803</v>
      </c>
      <c r="I98" s="78"/>
      <c r="J98" s="374">
        <f t="shared" si="48"/>
        <v>0</v>
      </c>
    </row>
    <row r="99" spans="1:10" ht="12" customHeight="1" thickBot="1" x14ac:dyDescent="0.35">
      <c r="A99" s="82" t="s">
        <v>122</v>
      </c>
      <c r="B99" s="114" t="s">
        <v>235</v>
      </c>
      <c r="C99" s="409"/>
      <c r="D99" s="85">
        <v>0</v>
      </c>
      <c r="E99" s="85">
        <f t="shared" si="47"/>
        <v>0</v>
      </c>
      <c r="F99" s="85">
        <v>0</v>
      </c>
      <c r="G99" s="85"/>
      <c r="H99" s="85">
        <f t="shared" si="55"/>
        <v>0</v>
      </c>
      <c r="I99" s="85"/>
      <c r="J99" s="367"/>
    </row>
    <row r="100" spans="1:10" ht="12" customHeight="1" thickBot="1" x14ac:dyDescent="0.35">
      <c r="A100" s="73" t="s">
        <v>22</v>
      </c>
      <c r="B100" s="24" t="s">
        <v>103</v>
      </c>
      <c r="C100" s="55">
        <f>+C85+C91+C97</f>
        <v>233704445</v>
      </c>
      <c r="D100" s="55">
        <v>274827263</v>
      </c>
      <c r="E100" s="55">
        <f t="shared" ref="E100:H100" si="56">+E85+E91+E97</f>
        <v>6532636</v>
      </c>
      <c r="F100" s="55">
        <v>274827263</v>
      </c>
      <c r="G100" s="55">
        <f t="shared" si="56"/>
        <v>0</v>
      </c>
      <c r="H100" s="55">
        <f t="shared" si="56"/>
        <v>281359899</v>
      </c>
      <c r="I100" s="55">
        <f t="shared" ref="I100" si="57">+I85+I91+I97</f>
        <v>271850019</v>
      </c>
      <c r="J100" s="368">
        <f t="shared" si="48"/>
        <v>98.916685350827066</v>
      </c>
    </row>
    <row r="101" spans="1:10" ht="12" customHeight="1" thickBot="1" x14ac:dyDescent="0.35">
      <c r="A101" s="73" t="s">
        <v>29</v>
      </c>
      <c r="B101" s="24" t="s">
        <v>71</v>
      </c>
      <c r="C101" s="55">
        <f>+C102+C103+C104</f>
        <v>0</v>
      </c>
      <c r="D101" s="55">
        <v>0</v>
      </c>
      <c r="E101" s="55">
        <f t="shared" ref="E101:H101" si="58">+E102+E103+E104</f>
        <v>0</v>
      </c>
      <c r="F101" s="55">
        <v>0</v>
      </c>
      <c r="G101" s="55">
        <f t="shared" si="58"/>
        <v>0</v>
      </c>
      <c r="H101" s="55">
        <f t="shared" si="58"/>
        <v>0</v>
      </c>
      <c r="I101" s="55">
        <f t="shared" ref="I101" si="59">+I102+I103+I104</f>
        <v>0</v>
      </c>
      <c r="J101" s="368"/>
    </row>
    <row r="102" spans="1:10" ht="12" customHeight="1" x14ac:dyDescent="0.3">
      <c r="A102" s="76" t="s">
        <v>31</v>
      </c>
      <c r="B102" s="22" t="s">
        <v>72</v>
      </c>
      <c r="C102" s="58"/>
      <c r="D102" s="58">
        <v>0</v>
      </c>
      <c r="E102" s="58">
        <f t="shared" si="47"/>
        <v>0</v>
      </c>
      <c r="F102" s="58">
        <v>0</v>
      </c>
      <c r="G102" s="58"/>
      <c r="H102" s="58">
        <f t="shared" ref="H102:H104" si="60">SUM(F102:G102)</f>
        <v>0</v>
      </c>
      <c r="I102" s="58"/>
      <c r="J102" s="382"/>
    </row>
    <row r="103" spans="1:10" ht="12" customHeight="1" x14ac:dyDescent="0.3">
      <c r="A103" s="76" t="s">
        <v>33</v>
      </c>
      <c r="B103" s="22" t="s">
        <v>73</v>
      </c>
      <c r="C103" s="58"/>
      <c r="D103" s="58">
        <v>0</v>
      </c>
      <c r="E103" s="58">
        <f t="shared" si="47"/>
        <v>0</v>
      </c>
      <c r="F103" s="58">
        <v>0</v>
      </c>
      <c r="G103" s="58"/>
      <c r="H103" s="58">
        <f t="shared" si="60"/>
        <v>0</v>
      </c>
      <c r="I103" s="58"/>
      <c r="J103" s="382"/>
    </row>
    <row r="104" spans="1:10" ht="12" customHeight="1" thickBot="1" x14ac:dyDescent="0.35">
      <c r="A104" s="112" t="s">
        <v>35</v>
      </c>
      <c r="B104" s="61" t="s">
        <v>74</v>
      </c>
      <c r="C104" s="58"/>
      <c r="D104" s="58">
        <v>0</v>
      </c>
      <c r="E104" s="58">
        <f t="shared" si="47"/>
        <v>0</v>
      </c>
      <c r="F104" s="58">
        <v>0</v>
      </c>
      <c r="G104" s="58"/>
      <c r="H104" s="58">
        <f t="shared" si="60"/>
        <v>0</v>
      </c>
      <c r="I104" s="58"/>
      <c r="J104" s="382"/>
    </row>
    <row r="105" spans="1:10" ht="12" customHeight="1" thickBot="1" x14ac:dyDescent="0.35">
      <c r="A105" s="73" t="s">
        <v>37</v>
      </c>
      <c r="B105" s="24" t="s">
        <v>75</v>
      </c>
      <c r="C105" s="55">
        <f>+C106+C107+C108+C109</f>
        <v>0</v>
      </c>
      <c r="D105" s="55">
        <v>0</v>
      </c>
      <c r="E105" s="55">
        <f t="shared" si="47"/>
        <v>0</v>
      </c>
      <c r="F105" s="55">
        <v>0</v>
      </c>
      <c r="G105" s="55">
        <f t="shared" ref="G105" si="61">+G106+G107+G108+G109</f>
        <v>0</v>
      </c>
      <c r="H105" s="55">
        <f>+H106+H107+H108+H109</f>
        <v>0</v>
      </c>
      <c r="I105" s="55">
        <f t="shared" ref="I105" si="62">+I106+I107+I108+I109</f>
        <v>0</v>
      </c>
      <c r="J105" s="368"/>
    </row>
    <row r="106" spans="1:10" ht="12" customHeight="1" x14ac:dyDescent="0.3">
      <c r="A106" s="76" t="s">
        <v>76</v>
      </c>
      <c r="B106" s="22" t="s">
        <v>77</v>
      </c>
      <c r="C106" s="58"/>
      <c r="D106" s="58">
        <v>0</v>
      </c>
      <c r="E106" s="58">
        <f t="shared" si="47"/>
        <v>0</v>
      </c>
      <c r="F106" s="58">
        <v>0</v>
      </c>
      <c r="G106" s="58"/>
      <c r="H106" s="58">
        <f t="shared" ref="H106:H109" si="63">SUM(F106:G106)</f>
        <v>0</v>
      </c>
      <c r="I106" s="58"/>
      <c r="J106" s="382"/>
    </row>
    <row r="107" spans="1:10" ht="12" customHeight="1" x14ac:dyDescent="0.3">
      <c r="A107" s="76" t="s">
        <v>78</v>
      </c>
      <c r="B107" s="22" t="s">
        <v>79</v>
      </c>
      <c r="C107" s="58"/>
      <c r="D107" s="58">
        <v>0</v>
      </c>
      <c r="E107" s="58">
        <f t="shared" si="47"/>
        <v>0</v>
      </c>
      <c r="F107" s="58">
        <v>0</v>
      </c>
      <c r="G107" s="58"/>
      <c r="H107" s="58">
        <f t="shared" si="63"/>
        <v>0</v>
      </c>
      <c r="I107" s="58"/>
      <c r="J107" s="382"/>
    </row>
    <row r="108" spans="1:10" ht="12" customHeight="1" x14ac:dyDescent="0.3">
      <c r="A108" s="76" t="s">
        <v>80</v>
      </c>
      <c r="B108" s="22" t="s">
        <v>81</v>
      </c>
      <c r="C108" s="58"/>
      <c r="D108" s="58">
        <v>0</v>
      </c>
      <c r="E108" s="58">
        <f t="shared" si="47"/>
        <v>0</v>
      </c>
      <c r="F108" s="58">
        <v>0</v>
      </c>
      <c r="G108" s="58"/>
      <c r="H108" s="58">
        <f t="shared" si="63"/>
        <v>0</v>
      </c>
      <c r="I108" s="58"/>
      <c r="J108" s="382"/>
    </row>
    <row r="109" spans="1:10" ht="12" customHeight="1" thickBot="1" x14ac:dyDescent="0.35">
      <c r="A109" s="112" t="s">
        <v>82</v>
      </c>
      <c r="B109" s="61" t="s">
        <v>83</v>
      </c>
      <c r="C109" s="58"/>
      <c r="D109" s="58">
        <v>0</v>
      </c>
      <c r="E109" s="58">
        <f t="shared" si="47"/>
        <v>0</v>
      </c>
      <c r="F109" s="58">
        <v>0</v>
      </c>
      <c r="G109" s="58"/>
      <c r="H109" s="58">
        <f t="shared" si="63"/>
        <v>0</v>
      </c>
      <c r="I109" s="58"/>
      <c r="J109" s="382"/>
    </row>
    <row r="110" spans="1:10" ht="12" customHeight="1" thickBot="1" x14ac:dyDescent="0.35">
      <c r="A110" s="73" t="s">
        <v>39</v>
      </c>
      <c r="B110" s="24" t="s">
        <v>84</v>
      </c>
      <c r="C110" s="62">
        <f>+C111+C112+C114+C115+C113</f>
        <v>0</v>
      </c>
      <c r="D110" s="62">
        <v>0</v>
      </c>
      <c r="E110" s="62">
        <f t="shared" si="47"/>
        <v>0</v>
      </c>
      <c r="F110" s="62">
        <v>0</v>
      </c>
      <c r="G110" s="62">
        <f t="shared" ref="G110" si="64">+G111+G112+G114+G115+G113</f>
        <v>0</v>
      </c>
      <c r="H110" s="62">
        <f>+H111+H112+H114+H115+H113</f>
        <v>0</v>
      </c>
      <c r="I110" s="62">
        <f t="shared" ref="I110" si="65">+I111+I112+I114+I115+I113</f>
        <v>0</v>
      </c>
      <c r="J110" s="375"/>
    </row>
    <row r="111" spans="1:10" ht="12" customHeight="1" x14ac:dyDescent="0.3">
      <c r="A111" s="76" t="s">
        <v>85</v>
      </c>
      <c r="B111" s="22" t="s">
        <v>86</v>
      </c>
      <c r="C111" s="58"/>
      <c r="D111" s="58">
        <v>0</v>
      </c>
      <c r="E111" s="58">
        <f t="shared" si="47"/>
        <v>0</v>
      </c>
      <c r="F111" s="58">
        <v>0</v>
      </c>
      <c r="G111" s="58"/>
      <c r="H111" s="58">
        <f t="shared" ref="H111:H115" si="66">SUM(F111:G111)</f>
        <v>0</v>
      </c>
      <c r="I111" s="58"/>
      <c r="J111" s="382"/>
    </row>
    <row r="112" spans="1:10" ht="12" customHeight="1" x14ac:dyDescent="0.3">
      <c r="A112" s="76" t="s">
        <v>87</v>
      </c>
      <c r="B112" s="22" t="s">
        <v>88</v>
      </c>
      <c r="C112" s="58"/>
      <c r="D112" s="58">
        <v>0</v>
      </c>
      <c r="E112" s="58">
        <f t="shared" si="47"/>
        <v>0</v>
      </c>
      <c r="F112" s="58">
        <v>0</v>
      </c>
      <c r="G112" s="58"/>
      <c r="H112" s="58">
        <f t="shared" si="66"/>
        <v>0</v>
      </c>
      <c r="I112" s="58"/>
      <c r="J112" s="382"/>
    </row>
    <row r="113" spans="1:14" ht="12" customHeight="1" x14ac:dyDescent="0.3">
      <c r="A113" s="76" t="s">
        <v>89</v>
      </c>
      <c r="B113" s="22" t="s">
        <v>105</v>
      </c>
      <c r="C113" s="58"/>
      <c r="D113" s="58">
        <v>0</v>
      </c>
      <c r="E113" s="58">
        <f t="shared" si="47"/>
        <v>0</v>
      </c>
      <c r="F113" s="58">
        <v>0</v>
      </c>
      <c r="G113" s="58"/>
      <c r="H113" s="58">
        <f t="shared" si="66"/>
        <v>0</v>
      </c>
      <c r="I113" s="58"/>
      <c r="J113" s="382"/>
    </row>
    <row r="114" spans="1:14" ht="12" customHeight="1" x14ac:dyDescent="0.3">
      <c r="A114" s="76" t="s">
        <v>91</v>
      </c>
      <c r="B114" s="22" t="s">
        <v>90</v>
      </c>
      <c r="C114" s="58"/>
      <c r="D114" s="58">
        <v>0</v>
      </c>
      <c r="E114" s="58">
        <f t="shared" si="47"/>
        <v>0</v>
      </c>
      <c r="F114" s="58">
        <v>0</v>
      </c>
      <c r="G114" s="58"/>
      <c r="H114" s="58">
        <f t="shared" si="66"/>
        <v>0</v>
      </c>
      <c r="I114" s="58"/>
      <c r="J114" s="382"/>
    </row>
    <row r="115" spans="1:14" ht="12" customHeight="1" thickBot="1" x14ac:dyDescent="0.35">
      <c r="A115" s="112" t="s">
        <v>104</v>
      </c>
      <c r="B115" s="61" t="s">
        <v>92</v>
      </c>
      <c r="C115" s="58"/>
      <c r="D115" s="58">
        <v>0</v>
      </c>
      <c r="E115" s="58">
        <f t="shared" si="47"/>
        <v>0</v>
      </c>
      <c r="F115" s="58">
        <v>0</v>
      </c>
      <c r="G115" s="58"/>
      <c r="H115" s="58">
        <f t="shared" si="66"/>
        <v>0</v>
      </c>
      <c r="I115" s="58"/>
      <c r="J115" s="382"/>
    </row>
    <row r="116" spans="1:14" ht="12" customHeight="1" thickBot="1" x14ac:dyDescent="0.35">
      <c r="A116" s="73" t="s">
        <v>41</v>
      </c>
      <c r="B116" s="24" t="s">
        <v>93</v>
      </c>
      <c r="C116" s="116">
        <f>+C117+C118+C119+C120</f>
        <v>0</v>
      </c>
      <c r="D116" s="116">
        <v>0</v>
      </c>
      <c r="E116" s="116">
        <f t="shared" si="47"/>
        <v>0</v>
      </c>
      <c r="F116" s="116">
        <v>0</v>
      </c>
      <c r="G116" s="116">
        <f t="shared" ref="G116" si="67">+G117+G118+G119+G120</f>
        <v>0</v>
      </c>
      <c r="H116" s="116">
        <f>+H117+H118+H119+H120</f>
        <v>0</v>
      </c>
      <c r="I116" s="116">
        <f t="shared" ref="I116" si="68">+I117+I118+I119+I120</f>
        <v>0</v>
      </c>
      <c r="J116" s="383"/>
    </row>
    <row r="117" spans="1:14" ht="12" customHeight="1" x14ac:dyDescent="0.3">
      <c r="A117" s="76" t="s">
        <v>94</v>
      </c>
      <c r="B117" s="22" t="s">
        <v>95</v>
      </c>
      <c r="C117" s="58"/>
      <c r="D117" s="58">
        <v>0</v>
      </c>
      <c r="E117" s="58">
        <f t="shared" si="47"/>
        <v>0</v>
      </c>
      <c r="F117" s="58">
        <v>0</v>
      </c>
      <c r="G117" s="58"/>
      <c r="H117" s="58">
        <f t="shared" ref="H117:H120" si="69">SUM(F117:G117)</f>
        <v>0</v>
      </c>
      <c r="I117" s="58"/>
      <c r="J117" s="382"/>
    </row>
    <row r="118" spans="1:14" ht="12" customHeight="1" x14ac:dyDescent="0.3">
      <c r="A118" s="76" t="s">
        <v>96</v>
      </c>
      <c r="B118" s="22" t="s">
        <v>97</v>
      </c>
      <c r="C118" s="58"/>
      <c r="D118" s="58">
        <v>0</v>
      </c>
      <c r="E118" s="58">
        <f t="shared" si="47"/>
        <v>0</v>
      </c>
      <c r="F118" s="58">
        <v>0</v>
      </c>
      <c r="G118" s="58"/>
      <c r="H118" s="58">
        <f t="shared" si="69"/>
        <v>0</v>
      </c>
      <c r="I118" s="58"/>
      <c r="J118" s="382"/>
    </row>
    <row r="119" spans="1:14" ht="12" customHeight="1" x14ac:dyDescent="0.3">
      <c r="A119" s="76" t="s">
        <v>98</v>
      </c>
      <c r="B119" s="22" t="s">
        <v>99</v>
      </c>
      <c r="C119" s="58"/>
      <c r="D119" s="58">
        <v>0</v>
      </c>
      <c r="E119" s="58">
        <f t="shared" si="47"/>
        <v>0</v>
      </c>
      <c r="F119" s="58">
        <v>0</v>
      </c>
      <c r="G119" s="58"/>
      <c r="H119" s="58">
        <f t="shared" si="69"/>
        <v>0</v>
      </c>
      <c r="I119" s="58"/>
      <c r="J119" s="382"/>
    </row>
    <row r="120" spans="1:14" ht="12" customHeight="1" thickBot="1" x14ac:dyDescent="0.35">
      <c r="A120" s="112" t="s">
        <v>100</v>
      </c>
      <c r="B120" s="61" t="s">
        <v>101</v>
      </c>
      <c r="C120" s="204"/>
      <c r="D120" s="204">
        <v>0</v>
      </c>
      <c r="E120" s="58">
        <f t="shared" si="47"/>
        <v>0</v>
      </c>
      <c r="F120" s="58">
        <v>0</v>
      </c>
      <c r="G120" s="58"/>
      <c r="H120" s="58">
        <f t="shared" si="69"/>
        <v>0</v>
      </c>
      <c r="I120" s="58"/>
      <c r="J120" s="382"/>
    </row>
    <row r="121" spans="1:14" ht="12" customHeight="1" thickBot="1" x14ac:dyDescent="0.35">
      <c r="A121" s="206" t="s">
        <v>43</v>
      </c>
      <c r="B121" s="24" t="s">
        <v>352</v>
      </c>
      <c r="C121" s="207"/>
      <c r="D121" s="207"/>
      <c r="E121" s="207"/>
      <c r="F121" s="207"/>
      <c r="G121" s="207"/>
      <c r="H121" s="207"/>
      <c r="I121" s="203"/>
      <c r="J121" s="384"/>
    </row>
    <row r="122" spans="1:14" ht="15" customHeight="1" thickBot="1" x14ac:dyDescent="0.35">
      <c r="A122" s="73" t="s">
        <v>51</v>
      </c>
      <c r="B122" s="24" t="s">
        <v>353</v>
      </c>
      <c r="C122" s="117">
        <f>+C101+C105+C110+C116</f>
        <v>0</v>
      </c>
      <c r="D122" s="117">
        <v>0</v>
      </c>
      <c r="E122" s="117">
        <f t="shared" ref="E122:H122" si="70">+E101+E105+E110+E116</f>
        <v>0</v>
      </c>
      <c r="F122" s="117">
        <v>0</v>
      </c>
      <c r="G122" s="117">
        <f t="shared" si="70"/>
        <v>0</v>
      </c>
      <c r="H122" s="117">
        <f t="shared" si="70"/>
        <v>0</v>
      </c>
      <c r="I122" s="117">
        <f t="shared" ref="I122" si="71">+I101+I105+I110+I116</f>
        <v>0</v>
      </c>
      <c r="J122" s="369"/>
      <c r="K122" s="118"/>
      <c r="L122" s="119"/>
      <c r="M122" s="119"/>
      <c r="N122" s="119"/>
    </row>
    <row r="123" spans="1:14" s="75" customFormat="1" ht="12.9" customHeight="1" thickBot="1" x14ac:dyDescent="0.3">
      <c r="A123" s="120" t="s">
        <v>249</v>
      </c>
      <c r="B123" s="121" t="s">
        <v>354</v>
      </c>
      <c r="C123" s="117">
        <f>+C100+C122</f>
        <v>233704445</v>
      </c>
      <c r="D123" s="117">
        <v>274827263</v>
      </c>
      <c r="E123" s="117">
        <f t="shared" ref="E123:H123" si="72">+E100+E122</f>
        <v>6532636</v>
      </c>
      <c r="F123" s="117">
        <v>274827263</v>
      </c>
      <c r="G123" s="117">
        <f t="shared" si="72"/>
        <v>0</v>
      </c>
      <c r="H123" s="117">
        <f t="shared" si="72"/>
        <v>281359899</v>
      </c>
      <c r="I123" s="117">
        <f t="shared" ref="I123" si="73">+I100+I122</f>
        <v>271850019</v>
      </c>
      <c r="J123" s="369">
        <f t="shared" si="48"/>
        <v>98.916685350827066</v>
      </c>
    </row>
    <row r="124" spans="1:14" ht="7.5" customHeight="1" x14ac:dyDescent="0.3"/>
    <row r="125" spans="1:14" x14ac:dyDescent="0.3">
      <c r="A125" s="767" t="s">
        <v>236</v>
      </c>
      <c r="B125" s="767"/>
      <c r="C125" s="767"/>
      <c r="D125" s="202"/>
      <c r="E125" s="202"/>
      <c r="F125" s="202"/>
      <c r="G125" s="202"/>
      <c r="H125" s="202"/>
      <c r="I125" s="202"/>
      <c r="J125" s="386"/>
    </row>
    <row r="126" spans="1:14" ht="15" customHeight="1" thickBot="1" x14ac:dyDescent="0.35">
      <c r="A126" s="764" t="s">
        <v>237</v>
      </c>
      <c r="B126" s="764"/>
      <c r="C126" s="269"/>
      <c r="D126" s="269"/>
      <c r="E126" s="65"/>
      <c r="F126" s="65"/>
      <c r="G126" s="65"/>
      <c r="H126" s="65" t="s">
        <v>374</v>
      </c>
      <c r="I126" s="65"/>
      <c r="J126" s="371"/>
    </row>
    <row r="127" spans="1:14" ht="13.5" customHeight="1" thickBot="1" x14ac:dyDescent="0.35">
      <c r="A127" s="73">
        <v>1</v>
      </c>
      <c r="B127" s="113" t="s">
        <v>238</v>
      </c>
      <c r="C127" s="55">
        <f>+C55-C100</f>
        <v>-15830245</v>
      </c>
      <c r="D127" s="55">
        <v>-15497294</v>
      </c>
      <c r="E127" s="55">
        <f t="shared" ref="E127" si="74">+E55-E100</f>
        <v>0</v>
      </c>
      <c r="F127" s="55">
        <v>-15497294</v>
      </c>
      <c r="G127" s="55">
        <f t="shared" ref="G127:J127" si="75">+G55-G100</f>
        <v>0</v>
      </c>
      <c r="H127" s="55">
        <f t="shared" si="75"/>
        <v>-15497294</v>
      </c>
      <c r="I127" s="55">
        <f t="shared" si="75"/>
        <v>-6091617</v>
      </c>
      <c r="J127" s="368">
        <f t="shared" si="75"/>
        <v>104.95280465980642</v>
      </c>
    </row>
    <row r="128" spans="1:14" ht="27.75" customHeight="1" thickBot="1" x14ac:dyDescent="0.35">
      <c r="A128" s="73" t="s">
        <v>10</v>
      </c>
      <c r="B128" s="113" t="s">
        <v>239</v>
      </c>
      <c r="C128" s="55">
        <f>+C78-C122</f>
        <v>15830245</v>
      </c>
      <c r="D128" s="55">
        <v>15497294</v>
      </c>
      <c r="E128" s="55">
        <f t="shared" ref="E128" si="76">+E78-E122</f>
        <v>0</v>
      </c>
      <c r="F128" s="55">
        <v>15497294</v>
      </c>
      <c r="G128" s="55">
        <f t="shared" ref="G128:J128" si="77">+G78-G122</f>
        <v>0</v>
      </c>
      <c r="H128" s="55">
        <f t="shared" si="77"/>
        <v>15497294</v>
      </c>
      <c r="I128" s="55">
        <f t="shared" si="77"/>
        <v>15497294</v>
      </c>
      <c r="J128" s="368">
        <f t="shared" si="77"/>
        <v>100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 alignWithMargins="0">
    <oddHeader xml:space="preserve">&amp;C&amp;"Times New Roman CE,Félkövér"&amp;12VÖLGYSÉGI ÖNKORMÁNYZATOK TÁRSULÁSA
2022. ÉVI KÖLTSÉGVETÉS KÖTELEZŐ FELADATAINAK ÖSSZEVONT MÉRLEGE&amp;R&amp;"Times New Roman CE,Félkövér dőlt" 1.2. melléklet </oddHeader>
  </headerFooter>
  <rowBreaks count="1" manualBreakCount="1">
    <brk id="79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zoomScale="120" zoomScaleNormal="120" zoomScaleSheetLayoutView="100" workbookViewId="0">
      <selection activeCell="C73" sqref="C73:D73"/>
    </sheetView>
  </sheetViews>
  <sheetFormatPr defaultRowHeight="15.6" x14ac:dyDescent="0.3"/>
  <cols>
    <col min="1" max="1" width="7.6640625" style="64" customWidth="1"/>
    <col min="2" max="2" width="56.88671875" style="64" bestFit="1" customWidth="1"/>
    <col min="3" max="3" width="13.33203125" style="122" customWidth="1"/>
    <col min="4" max="5" width="13.33203125" style="64" customWidth="1"/>
    <col min="6" max="6" width="7.6640625" style="64" customWidth="1"/>
    <col min="7" max="7" width="9.44140625" style="64" hidden="1" customWidth="1"/>
    <col min="8" max="10" width="9.109375" style="64" hidden="1" customWidth="1"/>
    <col min="11" max="13" width="9.109375" style="64" customWidth="1"/>
    <col min="14" max="254" width="9.109375" style="64"/>
    <col min="255" max="255" width="7.6640625" style="64" customWidth="1"/>
    <col min="256" max="256" width="56.88671875" style="64" bestFit="1" customWidth="1"/>
    <col min="257" max="259" width="13.33203125" style="64" customWidth="1"/>
    <col min="260" max="260" width="7.6640625" style="64" customWidth="1"/>
    <col min="261" max="510" width="9.109375" style="64"/>
    <col min="511" max="511" width="7.6640625" style="64" customWidth="1"/>
    <col min="512" max="512" width="56.88671875" style="64" bestFit="1" customWidth="1"/>
    <col min="513" max="515" width="13.33203125" style="64" customWidth="1"/>
    <col min="516" max="516" width="7.6640625" style="64" customWidth="1"/>
    <col min="517" max="766" width="9.109375" style="64"/>
    <col min="767" max="767" width="7.6640625" style="64" customWidth="1"/>
    <col min="768" max="768" width="56.88671875" style="64" bestFit="1" customWidth="1"/>
    <col min="769" max="771" width="13.33203125" style="64" customWidth="1"/>
    <col min="772" max="772" width="7.6640625" style="64" customWidth="1"/>
    <col min="773" max="1022" width="9.109375" style="64"/>
    <col min="1023" max="1023" width="7.6640625" style="64" customWidth="1"/>
    <col min="1024" max="1024" width="56.88671875" style="64" bestFit="1" customWidth="1"/>
    <col min="1025" max="1027" width="13.33203125" style="64" customWidth="1"/>
    <col min="1028" max="1028" width="7.6640625" style="64" customWidth="1"/>
    <col min="1029" max="1278" width="9.109375" style="64"/>
    <col min="1279" max="1279" width="7.6640625" style="64" customWidth="1"/>
    <col min="1280" max="1280" width="56.88671875" style="64" bestFit="1" customWidth="1"/>
    <col min="1281" max="1283" width="13.33203125" style="64" customWidth="1"/>
    <col min="1284" max="1284" width="7.6640625" style="64" customWidth="1"/>
    <col min="1285" max="1534" width="9.109375" style="64"/>
    <col min="1535" max="1535" width="7.6640625" style="64" customWidth="1"/>
    <col min="1536" max="1536" width="56.88671875" style="64" bestFit="1" customWidth="1"/>
    <col min="1537" max="1539" width="13.33203125" style="64" customWidth="1"/>
    <col min="1540" max="1540" width="7.6640625" style="64" customWidth="1"/>
    <col min="1541" max="1790" width="9.109375" style="64"/>
    <col min="1791" max="1791" width="7.6640625" style="64" customWidth="1"/>
    <col min="1792" max="1792" width="56.88671875" style="64" bestFit="1" customWidth="1"/>
    <col min="1793" max="1795" width="13.33203125" style="64" customWidth="1"/>
    <col min="1796" max="1796" width="7.6640625" style="64" customWidth="1"/>
    <col min="1797" max="2046" width="9.109375" style="64"/>
    <col min="2047" max="2047" width="7.6640625" style="64" customWidth="1"/>
    <col min="2048" max="2048" width="56.88671875" style="64" bestFit="1" customWidth="1"/>
    <col min="2049" max="2051" width="13.33203125" style="64" customWidth="1"/>
    <col min="2052" max="2052" width="7.6640625" style="64" customWidth="1"/>
    <col min="2053" max="2302" width="9.109375" style="64"/>
    <col min="2303" max="2303" width="7.6640625" style="64" customWidth="1"/>
    <col min="2304" max="2304" width="56.88671875" style="64" bestFit="1" customWidth="1"/>
    <col min="2305" max="2307" width="13.33203125" style="64" customWidth="1"/>
    <col min="2308" max="2308" width="7.6640625" style="64" customWidth="1"/>
    <col min="2309" max="2558" width="9.109375" style="64"/>
    <col min="2559" max="2559" width="7.6640625" style="64" customWidth="1"/>
    <col min="2560" max="2560" width="56.88671875" style="64" bestFit="1" customWidth="1"/>
    <col min="2561" max="2563" width="13.33203125" style="64" customWidth="1"/>
    <col min="2564" max="2564" width="7.6640625" style="64" customWidth="1"/>
    <col min="2565" max="2814" width="9.109375" style="64"/>
    <col min="2815" max="2815" width="7.6640625" style="64" customWidth="1"/>
    <col min="2816" max="2816" width="56.88671875" style="64" bestFit="1" customWidth="1"/>
    <col min="2817" max="2819" width="13.33203125" style="64" customWidth="1"/>
    <col min="2820" max="2820" width="7.6640625" style="64" customWidth="1"/>
    <col min="2821" max="3070" width="9.109375" style="64"/>
    <col min="3071" max="3071" width="7.6640625" style="64" customWidth="1"/>
    <col min="3072" max="3072" width="56.88671875" style="64" bestFit="1" customWidth="1"/>
    <col min="3073" max="3075" width="13.33203125" style="64" customWidth="1"/>
    <col min="3076" max="3076" width="7.6640625" style="64" customWidth="1"/>
    <col min="3077" max="3326" width="9.109375" style="64"/>
    <col min="3327" max="3327" width="7.6640625" style="64" customWidth="1"/>
    <col min="3328" max="3328" width="56.88671875" style="64" bestFit="1" customWidth="1"/>
    <col min="3329" max="3331" width="13.33203125" style="64" customWidth="1"/>
    <col min="3332" max="3332" width="7.6640625" style="64" customWidth="1"/>
    <col min="3333" max="3582" width="9.109375" style="64"/>
    <col min="3583" max="3583" width="7.6640625" style="64" customWidth="1"/>
    <col min="3584" max="3584" width="56.88671875" style="64" bestFit="1" customWidth="1"/>
    <col min="3585" max="3587" width="13.33203125" style="64" customWidth="1"/>
    <col min="3588" max="3588" width="7.6640625" style="64" customWidth="1"/>
    <col min="3589" max="3838" width="9.109375" style="64"/>
    <col min="3839" max="3839" width="7.6640625" style="64" customWidth="1"/>
    <col min="3840" max="3840" width="56.88671875" style="64" bestFit="1" customWidth="1"/>
    <col min="3841" max="3843" width="13.33203125" style="64" customWidth="1"/>
    <col min="3844" max="3844" width="7.6640625" style="64" customWidth="1"/>
    <col min="3845" max="4094" width="9.109375" style="64"/>
    <col min="4095" max="4095" width="7.6640625" style="64" customWidth="1"/>
    <col min="4096" max="4096" width="56.88671875" style="64" bestFit="1" customWidth="1"/>
    <col min="4097" max="4099" width="13.33203125" style="64" customWidth="1"/>
    <col min="4100" max="4100" width="7.6640625" style="64" customWidth="1"/>
    <col min="4101" max="4350" width="9.109375" style="64"/>
    <col min="4351" max="4351" width="7.6640625" style="64" customWidth="1"/>
    <col min="4352" max="4352" width="56.88671875" style="64" bestFit="1" customWidth="1"/>
    <col min="4353" max="4355" width="13.33203125" style="64" customWidth="1"/>
    <col min="4356" max="4356" width="7.6640625" style="64" customWidth="1"/>
    <col min="4357" max="4606" width="9.109375" style="64"/>
    <col min="4607" max="4607" width="7.6640625" style="64" customWidth="1"/>
    <col min="4608" max="4608" width="56.88671875" style="64" bestFit="1" customWidth="1"/>
    <col min="4609" max="4611" width="13.33203125" style="64" customWidth="1"/>
    <col min="4612" max="4612" width="7.6640625" style="64" customWidth="1"/>
    <col min="4613" max="4862" width="9.109375" style="64"/>
    <col min="4863" max="4863" width="7.6640625" style="64" customWidth="1"/>
    <col min="4864" max="4864" width="56.88671875" style="64" bestFit="1" customWidth="1"/>
    <col min="4865" max="4867" width="13.33203125" style="64" customWidth="1"/>
    <col min="4868" max="4868" width="7.6640625" style="64" customWidth="1"/>
    <col min="4869" max="5118" width="9.109375" style="64"/>
    <col min="5119" max="5119" width="7.6640625" style="64" customWidth="1"/>
    <col min="5120" max="5120" width="56.88671875" style="64" bestFit="1" customWidth="1"/>
    <col min="5121" max="5123" width="13.33203125" style="64" customWidth="1"/>
    <col min="5124" max="5124" width="7.6640625" style="64" customWidth="1"/>
    <col min="5125" max="5374" width="9.109375" style="64"/>
    <col min="5375" max="5375" width="7.6640625" style="64" customWidth="1"/>
    <col min="5376" max="5376" width="56.88671875" style="64" bestFit="1" customWidth="1"/>
    <col min="5377" max="5379" width="13.33203125" style="64" customWidth="1"/>
    <col min="5380" max="5380" width="7.6640625" style="64" customWidth="1"/>
    <col min="5381" max="5630" width="9.109375" style="64"/>
    <col min="5631" max="5631" width="7.6640625" style="64" customWidth="1"/>
    <col min="5632" max="5632" width="56.88671875" style="64" bestFit="1" customWidth="1"/>
    <col min="5633" max="5635" width="13.33203125" style="64" customWidth="1"/>
    <col min="5636" max="5636" width="7.6640625" style="64" customWidth="1"/>
    <col min="5637" max="5886" width="9.109375" style="64"/>
    <col min="5887" max="5887" width="7.6640625" style="64" customWidth="1"/>
    <col min="5888" max="5888" width="56.88671875" style="64" bestFit="1" customWidth="1"/>
    <col min="5889" max="5891" width="13.33203125" style="64" customWidth="1"/>
    <col min="5892" max="5892" width="7.6640625" style="64" customWidth="1"/>
    <col min="5893" max="6142" width="9.109375" style="64"/>
    <col min="6143" max="6143" width="7.6640625" style="64" customWidth="1"/>
    <col min="6144" max="6144" width="56.88671875" style="64" bestFit="1" customWidth="1"/>
    <col min="6145" max="6147" width="13.33203125" style="64" customWidth="1"/>
    <col min="6148" max="6148" width="7.6640625" style="64" customWidth="1"/>
    <col min="6149" max="6398" width="9.109375" style="64"/>
    <col min="6399" max="6399" width="7.6640625" style="64" customWidth="1"/>
    <col min="6400" max="6400" width="56.88671875" style="64" bestFit="1" customWidth="1"/>
    <col min="6401" max="6403" width="13.33203125" style="64" customWidth="1"/>
    <col min="6404" max="6404" width="7.6640625" style="64" customWidth="1"/>
    <col min="6405" max="6654" width="9.109375" style="64"/>
    <col min="6655" max="6655" width="7.6640625" style="64" customWidth="1"/>
    <col min="6656" max="6656" width="56.88671875" style="64" bestFit="1" customWidth="1"/>
    <col min="6657" max="6659" width="13.33203125" style="64" customWidth="1"/>
    <col min="6660" max="6660" width="7.6640625" style="64" customWidth="1"/>
    <col min="6661" max="6910" width="9.109375" style="64"/>
    <col min="6911" max="6911" width="7.6640625" style="64" customWidth="1"/>
    <col min="6912" max="6912" width="56.88671875" style="64" bestFit="1" customWidth="1"/>
    <col min="6913" max="6915" width="13.33203125" style="64" customWidth="1"/>
    <col min="6916" max="6916" width="7.6640625" style="64" customWidth="1"/>
    <col min="6917" max="7166" width="9.109375" style="64"/>
    <col min="7167" max="7167" width="7.6640625" style="64" customWidth="1"/>
    <col min="7168" max="7168" width="56.88671875" style="64" bestFit="1" customWidth="1"/>
    <col min="7169" max="7171" width="13.33203125" style="64" customWidth="1"/>
    <col min="7172" max="7172" width="7.6640625" style="64" customWidth="1"/>
    <col min="7173" max="7422" width="9.109375" style="64"/>
    <col min="7423" max="7423" width="7.6640625" style="64" customWidth="1"/>
    <col min="7424" max="7424" width="56.88671875" style="64" bestFit="1" customWidth="1"/>
    <col min="7425" max="7427" width="13.33203125" style="64" customWidth="1"/>
    <col min="7428" max="7428" width="7.6640625" style="64" customWidth="1"/>
    <col min="7429" max="7678" width="9.109375" style="64"/>
    <col min="7679" max="7679" width="7.6640625" style="64" customWidth="1"/>
    <col min="7680" max="7680" width="56.88671875" style="64" bestFit="1" customWidth="1"/>
    <col min="7681" max="7683" width="13.33203125" style="64" customWidth="1"/>
    <col min="7684" max="7684" width="7.6640625" style="64" customWidth="1"/>
    <col min="7685" max="7934" width="9.109375" style="64"/>
    <col min="7935" max="7935" width="7.6640625" style="64" customWidth="1"/>
    <col min="7936" max="7936" width="56.88671875" style="64" bestFit="1" customWidth="1"/>
    <col min="7937" max="7939" width="13.33203125" style="64" customWidth="1"/>
    <col min="7940" max="7940" width="7.6640625" style="64" customWidth="1"/>
    <col min="7941" max="8190" width="9.109375" style="64"/>
    <col min="8191" max="8191" width="7.6640625" style="64" customWidth="1"/>
    <col min="8192" max="8192" width="56.88671875" style="64" bestFit="1" customWidth="1"/>
    <col min="8193" max="8195" width="13.33203125" style="64" customWidth="1"/>
    <col min="8196" max="8196" width="7.6640625" style="64" customWidth="1"/>
    <col min="8197" max="8446" width="9.109375" style="64"/>
    <col min="8447" max="8447" width="7.6640625" style="64" customWidth="1"/>
    <col min="8448" max="8448" width="56.88671875" style="64" bestFit="1" customWidth="1"/>
    <col min="8449" max="8451" width="13.33203125" style="64" customWidth="1"/>
    <col min="8452" max="8452" width="7.6640625" style="64" customWidth="1"/>
    <col min="8453" max="8702" width="9.109375" style="64"/>
    <col min="8703" max="8703" width="7.6640625" style="64" customWidth="1"/>
    <col min="8704" max="8704" width="56.88671875" style="64" bestFit="1" customWidth="1"/>
    <col min="8705" max="8707" width="13.33203125" style="64" customWidth="1"/>
    <col min="8708" max="8708" width="7.6640625" style="64" customWidth="1"/>
    <col min="8709" max="8958" width="9.109375" style="64"/>
    <col min="8959" max="8959" width="7.6640625" style="64" customWidth="1"/>
    <col min="8960" max="8960" width="56.88671875" style="64" bestFit="1" customWidth="1"/>
    <col min="8961" max="8963" width="13.33203125" style="64" customWidth="1"/>
    <col min="8964" max="8964" width="7.6640625" style="64" customWidth="1"/>
    <col min="8965" max="9214" width="9.109375" style="64"/>
    <col min="9215" max="9215" width="7.6640625" style="64" customWidth="1"/>
    <col min="9216" max="9216" width="56.88671875" style="64" bestFit="1" customWidth="1"/>
    <col min="9217" max="9219" width="13.33203125" style="64" customWidth="1"/>
    <col min="9220" max="9220" width="7.6640625" style="64" customWidth="1"/>
    <col min="9221" max="9470" width="9.109375" style="64"/>
    <col min="9471" max="9471" width="7.6640625" style="64" customWidth="1"/>
    <col min="9472" max="9472" width="56.88671875" style="64" bestFit="1" customWidth="1"/>
    <col min="9473" max="9475" width="13.33203125" style="64" customWidth="1"/>
    <col min="9476" max="9476" width="7.6640625" style="64" customWidth="1"/>
    <col min="9477" max="9726" width="9.109375" style="64"/>
    <col min="9727" max="9727" width="7.6640625" style="64" customWidth="1"/>
    <col min="9728" max="9728" width="56.88671875" style="64" bestFit="1" customWidth="1"/>
    <col min="9729" max="9731" width="13.33203125" style="64" customWidth="1"/>
    <col min="9732" max="9732" width="7.6640625" style="64" customWidth="1"/>
    <col min="9733" max="9982" width="9.109375" style="64"/>
    <col min="9983" max="9983" width="7.6640625" style="64" customWidth="1"/>
    <col min="9984" max="9984" width="56.88671875" style="64" bestFit="1" customWidth="1"/>
    <col min="9985" max="9987" width="13.33203125" style="64" customWidth="1"/>
    <col min="9988" max="9988" width="7.6640625" style="64" customWidth="1"/>
    <col min="9989" max="10238" width="9.109375" style="64"/>
    <col min="10239" max="10239" width="7.6640625" style="64" customWidth="1"/>
    <col min="10240" max="10240" width="56.88671875" style="64" bestFit="1" customWidth="1"/>
    <col min="10241" max="10243" width="13.33203125" style="64" customWidth="1"/>
    <col min="10244" max="10244" width="7.6640625" style="64" customWidth="1"/>
    <col min="10245" max="10494" width="9.109375" style="64"/>
    <col min="10495" max="10495" width="7.6640625" style="64" customWidth="1"/>
    <col min="10496" max="10496" width="56.88671875" style="64" bestFit="1" customWidth="1"/>
    <col min="10497" max="10499" width="13.33203125" style="64" customWidth="1"/>
    <col min="10500" max="10500" width="7.6640625" style="64" customWidth="1"/>
    <col min="10501" max="10750" width="9.109375" style="64"/>
    <col min="10751" max="10751" width="7.6640625" style="64" customWidth="1"/>
    <col min="10752" max="10752" width="56.88671875" style="64" bestFit="1" customWidth="1"/>
    <col min="10753" max="10755" width="13.33203125" style="64" customWidth="1"/>
    <col min="10756" max="10756" width="7.6640625" style="64" customWidth="1"/>
    <col min="10757" max="11006" width="9.109375" style="64"/>
    <col min="11007" max="11007" width="7.6640625" style="64" customWidth="1"/>
    <col min="11008" max="11008" width="56.88671875" style="64" bestFit="1" customWidth="1"/>
    <col min="11009" max="11011" width="13.33203125" style="64" customWidth="1"/>
    <col min="11012" max="11012" width="7.6640625" style="64" customWidth="1"/>
    <col min="11013" max="11262" width="9.109375" style="64"/>
    <col min="11263" max="11263" width="7.6640625" style="64" customWidth="1"/>
    <col min="11264" max="11264" width="56.88671875" style="64" bestFit="1" customWidth="1"/>
    <col min="11265" max="11267" width="13.33203125" style="64" customWidth="1"/>
    <col min="11268" max="11268" width="7.6640625" style="64" customWidth="1"/>
    <col min="11269" max="11518" width="9.109375" style="64"/>
    <col min="11519" max="11519" width="7.6640625" style="64" customWidth="1"/>
    <col min="11520" max="11520" width="56.88671875" style="64" bestFit="1" customWidth="1"/>
    <col min="11521" max="11523" width="13.33203125" style="64" customWidth="1"/>
    <col min="11524" max="11524" width="7.6640625" style="64" customWidth="1"/>
    <col min="11525" max="11774" width="9.109375" style="64"/>
    <col min="11775" max="11775" width="7.6640625" style="64" customWidth="1"/>
    <col min="11776" max="11776" width="56.88671875" style="64" bestFit="1" customWidth="1"/>
    <col min="11777" max="11779" width="13.33203125" style="64" customWidth="1"/>
    <col min="11780" max="11780" width="7.6640625" style="64" customWidth="1"/>
    <col min="11781" max="12030" width="9.109375" style="64"/>
    <col min="12031" max="12031" width="7.6640625" style="64" customWidth="1"/>
    <col min="12032" max="12032" width="56.88671875" style="64" bestFit="1" customWidth="1"/>
    <col min="12033" max="12035" width="13.33203125" style="64" customWidth="1"/>
    <col min="12036" max="12036" width="7.6640625" style="64" customWidth="1"/>
    <col min="12037" max="12286" width="9.109375" style="64"/>
    <col min="12287" max="12287" width="7.6640625" style="64" customWidth="1"/>
    <col min="12288" max="12288" width="56.88671875" style="64" bestFit="1" customWidth="1"/>
    <col min="12289" max="12291" width="13.33203125" style="64" customWidth="1"/>
    <col min="12292" max="12292" width="7.6640625" style="64" customWidth="1"/>
    <col min="12293" max="12542" width="9.109375" style="64"/>
    <col min="12543" max="12543" width="7.6640625" style="64" customWidth="1"/>
    <col min="12544" max="12544" width="56.88671875" style="64" bestFit="1" customWidth="1"/>
    <col min="12545" max="12547" width="13.33203125" style="64" customWidth="1"/>
    <col min="12548" max="12548" width="7.6640625" style="64" customWidth="1"/>
    <col min="12549" max="12798" width="9.109375" style="64"/>
    <col min="12799" max="12799" width="7.6640625" style="64" customWidth="1"/>
    <col min="12800" max="12800" width="56.88671875" style="64" bestFit="1" customWidth="1"/>
    <col min="12801" max="12803" width="13.33203125" style="64" customWidth="1"/>
    <col min="12804" max="12804" width="7.6640625" style="64" customWidth="1"/>
    <col min="12805" max="13054" width="9.109375" style="64"/>
    <col min="13055" max="13055" width="7.6640625" style="64" customWidth="1"/>
    <col min="13056" max="13056" width="56.88671875" style="64" bestFit="1" customWidth="1"/>
    <col min="13057" max="13059" width="13.33203125" style="64" customWidth="1"/>
    <col min="13060" max="13060" width="7.6640625" style="64" customWidth="1"/>
    <col min="13061" max="13310" width="9.109375" style="64"/>
    <col min="13311" max="13311" width="7.6640625" style="64" customWidth="1"/>
    <col min="13312" max="13312" width="56.88671875" style="64" bestFit="1" customWidth="1"/>
    <col min="13313" max="13315" width="13.33203125" style="64" customWidth="1"/>
    <col min="13316" max="13316" width="7.6640625" style="64" customWidth="1"/>
    <col min="13317" max="13566" width="9.109375" style="64"/>
    <col min="13567" max="13567" width="7.6640625" style="64" customWidth="1"/>
    <col min="13568" max="13568" width="56.88671875" style="64" bestFit="1" customWidth="1"/>
    <col min="13569" max="13571" width="13.33203125" style="64" customWidth="1"/>
    <col min="13572" max="13572" width="7.6640625" style="64" customWidth="1"/>
    <col min="13573" max="13822" width="9.109375" style="64"/>
    <col min="13823" max="13823" width="7.6640625" style="64" customWidth="1"/>
    <col min="13824" max="13824" width="56.88671875" style="64" bestFit="1" customWidth="1"/>
    <col min="13825" max="13827" width="13.33203125" style="64" customWidth="1"/>
    <col min="13828" max="13828" width="7.6640625" style="64" customWidth="1"/>
    <col min="13829" max="14078" width="9.109375" style="64"/>
    <col min="14079" max="14079" width="7.6640625" style="64" customWidth="1"/>
    <col min="14080" max="14080" width="56.88671875" style="64" bestFit="1" customWidth="1"/>
    <col min="14081" max="14083" width="13.33203125" style="64" customWidth="1"/>
    <col min="14084" max="14084" width="7.6640625" style="64" customWidth="1"/>
    <col min="14085" max="14334" width="9.109375" style="64"/>
    <col min="14335" max="14335" width="7.6640625" style="64" customWidth="1"/>
    <col min="14336" max="14336" width="56.88671875" style="64" bestFit="1" customWidth="1"/>
    <col min="14337" max="14339" width="13.33203125" style="64" customWidth="1"/>
    <col min="14340" max="14340" width="7.6640625" style="64" customWidth="1"/>
    <col min="14341" max="14590" width="9.109375" style="64"/>
    <col min="14591" max="14591" width="7.6640625" style="64" customWidth="1"/>
    <col min="14592" max="14592" width="56.88671875" style="64" bestFit="1" customWidth="1"/>
    <col min="14593" max="14595" width="13.33203125" style="64" customWidth="1"/>
    <col min="14596" max="14596" width="7.6640625" style="64" customWidth="1"/>
    <col min="14597" max="14846" width="9.109375" style="64"/>
    <col min="14847" max="14847" width="7.6640625" style="64" customWidth="1"/>
    <col min="14848" max="14848" width="56.88671875" style="64" bestFit="1" customWidth="1"/>
    <col min="14849" max="14851" width="13.33203125" style="64" customWidth="1"/>
    <col min="14852" max="14852" width="7.6640625" style="64" customWidth="1"/>
    <col min="14853" max="15102" width="9.109375" style="64"/>
    <col min="15103" max="15103" width="7.6640625" style="64" customWidth="1"/>
    <col min="15104" max="15104" width="56.88671875" style="64" bestFit="1" customWidth="1"/>
    <col min="15105" max="15107" width="13.33203125" style="64" customWidth="1"/>
    <col min="15108" max="15108" width="7.6640625" style="64" customWidth="1"/>
    <col min="15109" max="15358" width="9.109375" style="64"/>
    <col min="15359" max="15359" width="7.6640625" style="64" customWidth="1"/>
    <col min="15360" max="15360" width="56.88671875" style="64" bestFit="1" customWidth="1"/>
    <col min="15361" max="15363" width="13.33203125" style="64" customWidth="1"/>
    <col min="15364" max="15364" width="7.6640625" style="64" customWidth="1"/>
    <col min="15365" max="15614" width="9.109375" style="64"/>
    <col min="15615" max="15615" width="7.6640625" style="64" customWidth="1"/>
    <col min="15616" max="15616" width="56.88671875" style="64" bestFit="1" customWidth="1"/>
    <col min="15617" max="15619" width="13.33203125" style="64" customWidth="1"/>
    <col min="15620" max="15620" width="7.6640625" style="64" customWidth="1"/>
    <col min="15621" max="15870" width="9.109375" style="64"/>
    <col min="15871" max="15871" width="7.6640625" style="64" customWidth="1"/>
    <col min="15872" max="15872" width="56.88671875" style="64" bestFit="1" customWidth="1"/>
    <col min="15873" max="15875" width="13.33203125" style="64" customWidth="1"/>
    <col min="15876" max="15876" width="7.6640625" style="64" customWidth="1"/>
    <col min="15877" max="16126" width="9.109375" style="64"/>
    <col min="16127" max="16127" width="7.6640625" style="64" customWidth="1"/>
    <col min="16128" max="16128" width="56.88671875" style="64" bestFit="1" customWidth="1"/>
    <col min="16129" max="16131" width="13.33203125" style="64" customWidth="1"/>
    <col min="16132" max="16132" width="7.6640625" style="64" customWidth="1"/>
    <col min="16133" max="16384" width="9.109375" style="64"/>
  </cols>
  <sheetData>
    <row r="1" spans="1:10" ht="15.9" customHeight="1" x14ac:dyDescent="0.3">
      <c r="A1" s="765" t="s">
        <v>107</v>
      </c>
      <c r="B1" s="765"/>
      <c r="C1" s="765"/>
      <c r="D1" s="765"/>
      <c r="E1" s="765"/>
    </row>
    <row r="2" spans="1:10" ht="15.9" customHeight="1" thickBot="1" x14ac:dyDescent="0.35">
      <c r="A2" s="764"/>
      <c r="B2" s="764"/>
      <c r="D2" s="229"/>
      <c r="E2" s="65" t="s">
        <v>374</v>
      </c>
    </row>
    <row r="3" spans="1:10" ht="38.1" customHeight="1" thickBot="1" x14ac:dyDescent="0.35">
      <c r="A3" s="66" t="s">
        <v>109</v>
      </c>
      <c r="B3" s="67" t="s">
        <v>110</v>
      </c>
      <c r="C3" s="67" t="s">
        <v>441</v>
      </c>
      <c r="D3" s="67" t="s">
        <v>457</v>
      </c>
      <c r="E3" s="67" t="s">
        <v>464</v>
      </c>
    </row>
    <row r="4" spans="1:10" s="72" customFormat="1" ht="12" customHeight="1" thickBot="1" x14ac:dyDescent="0.25">
      <c r="A4" s="54">
        <v>1</v>
      </c>
      <c r="B4" s="102">
        <v>2</v>
      </c>
      <c r="C4" s="102">
        <v>3</v>
      </c>
      <c r="D4" s="102">
        <v>4</v>
      </c>
      <c r="E4" s="231">
        <v>5</v>
      </c>
    </row>
    <row r="5" spans="1:10" s="75" customFormat="1" ht="12" customHeight="1" thickBot="1" x14ac:dyDescent="0.3">
      <c r="A5" s="73" t="s">
        <v>4</v>
      </c>
      <c r="B5" s="74" t="s">
        <v>361</v>
      </c>
      <c r="C5" s="232">
        <v>253494850</v>
      </c>
      <c r="D5" s="232">
        <v>256029798.5</v>
      </c>
      <c r="E5" s="233">
        <v>258590096.48500001</v>
      </c>
      <c r="G5" s="75">
        <f>'1.1.sz.mell.'!C5</f>
        <v>0</v>
      </c>
    </row>
    <row r="6" spans="1:10" s="75" customFormat="1" ht="12" customHeight="1" thickBot="1" x14ac:dyDescent="0.3">
      <c r="A6" s="73" t="s">
        <v>10</v>
      </c>
      <c r="B6" s="84" t="s">
        <v>244</v>
      </c>
      <c r="C6" s="232">
        <v>0</v>
      </c>
      <c r="D6" s="232">
        <v>0</v>
      </c>
      <c r="E6" s="233">
        <v>0</v>
      </c>
      <c r="G6" s="75">
        <f>'1.1.sz.mell.'!C6</f>
        <v>250985000</v>
      </c>
      <c r="H6" s="75">
        <f t="shared" ref="H6:J6" si="0">G6*1.01</f>
        <v>253494850</v>
      </c>
      <c r="I6" s="75">
        <f t="shared" si="0"/>
        <v>256029798.5</v>
      </c>
      <c r="J6" s="75">
        <f t="shared" si="0"/>
        <v>258590096.48500001</v>
      </c>
    </row>
    <row r="7" spans="1:10" s="75" customFormat="1" ht="12" customHeight="1" thickBot="1" x14ac:dyDescent="0.3">
      <c r="A7" s="73" t="s">
        <v>20</v>
      </c>
      <c r="B7" s="74" t="s">
        <v>289</v>
      </c>
      <c r="C7" s="232"/>
      <c r="D7" s="232"/>
      <c r="E7" s="233"/>
      <c r="G7" s="75">
        <f>'1.1.sz.mell.'!C13</f>
        <v>0</v>
      </c>
      <c r="H7" s="75">
        <f t="shared" ref="H7:J7" si="1">G7*1.01</f>
        <v>0</v>
      </c>
      <c r="I7" s="75">
        <f t="shared" si="1"/>
        <v>0</v>
      </c>
      <c r="J7" s="75">
        <f t="shared" si="1"/>
        <v>0</v>
      </c>
    </row>
    <row r="8" spans="1:10" s="75" customFormat="1" ht="12" customHeight="1" thickBot="1" x14ac:dyDescent="0.3">
      <c r="A8" s="73" t="s">
        <v>22</v>
      </c>
      <c r="B8" s="74" t="s">
        <v>68</v>
      </c>
      <c r="C8" s="232">
        <v>80714150</v>
      </c>
      <c r="D8" s="232">
        <v>81521291.5</v>
      </c>
      <c r="E8" s="233">
        <v>82336504.415000007</v>
      </c>
      <c r="G8" s="75">
        <f>'1.1.sz.mell.'!C27</f>
        <v>79915000</v>
      </c>
      <c r="H8" s="75">
        <f t="shared" ref="H8:J8" si="2">G8*1.01</f>
        <v>80714150</v>
      </c>
      <c r="I8" s="75">
        <f t="shared" si="2"/>
        <v>81521291.5</v>
      </c>
      <c r="J8" s="75">
        <f t="shared" si="2"/>
        <v>82336504.415000007</v>
      </c>
    </row>
    <row r="9" spans="1:10" s="75" customFormat="1" ht="12" customHeight="1" thickBot="1" x14ac:dyDescent="0.3">
      <c r="A9" s="73" t="s">
        <v>29</v>
      </c>
      <c r="B9" s="74" t="s">
        <v>292</v>
      </c>
      <c r="C9" s="232"/>
      <c r="D9" s="232"/>
      <c r="E9" s="233"/>
      <c r="G9" s="75">
        <f>'1.1.sz.mell.'!C39</f>
        <v>0</v>
      </c>
      <c r="H9" s="75">
        <f t="shared" ref="H9:J9" si="3">G9*1.01</f>
        <v>0</v>
      </c>
      <c r="I9" s="75">
        <f t="shared" si="3"/>
        <v>0</v>
      </c>
      <c r="J9" s="75">
        <f t="shared" si="3"/>
        <v>0</v>
      </c>
    </row>
    <row r="10" spans="1:10" s="75" customFormat="1" ht="12" customHeight="1" thickBot="1" x14ac:dyDescent="0.3">
      <c r="A10" s="73" t="s">
        <v>37</v>
      </c>
      <c r="B10" s="74" t="s">
        <v>362</v>
      </c>
      <c r="C10" s="232"/>
      <c r="D10" s="232"/>
      <c r="E10" s="233"/>
      <c r="G10" s="75">
        <f>'1.1.sz.mell.'!C45</f>
        <v>0</v>
      </c>
      <c r="H10" s="75">
        <f t="shared" ref="H10:J10" si="4">G10*1.01</f>
        <v>0</v>
      </c>
      <c r="I10" s="75">
        <f t="shared" si="4"/>
        <v>0</v>
      </c>
      <c r="J10" s="75">
        <f t="shared" si="4"/>
        <v>0</v>
      </c>
    </row>
    <row r="11" spans="1:10" s="75" customFormat="1" ht="12" customHeight="1" thickBot="1" x14ac:dyDescent="0.3">
      <c r="A11" s="73" t="s">
        <v>39</v>
      </c>
      <c r="B11" s="84" t="s">
        <v>363</v>
      </c>
      <c r="C11" s="232"/>
      <c r="D11" s="232"/>
      <c r="E11" s="233"/>
      <c r="G11" s="75">
        <f>'1.1.sz.mell.'!C50</f>
        <v>0</v>
      </c>
      <c r="H11" s="75">
        <f t="shared" ref="H11:J11" si="5">G11*1.01</f>
        <v>0</v>
      </c>
      <c r="I11" s="75">
        <f t="shared" si="5"/>
        <v>0</v>
      </c>
      <c r="J11" s="75">
        <f t="shared" si="5"/>
        <v>0</v>
      </c>
    </row>
    <row r="12" spans="1:10" s="75" customFormat="1" ht="12" customHeight="1" thickBot="1" x14ac:dyDescent="0.3">
      <c r="A12" s="73" t="s">
        <v>41</v>
      </c>
      <c r="B12" s="74" t="s">
        <v>364</v>
      </c>
      <c r="C12" s="234">
        <f>+C5+C6+C7+C8+C9+C10+C11</f>
        <v>334209000</v>
      </c>
      <c r="D12" s="234">
        <f>+D5+D6+D7+D8+D9+D10+D11</f>
        <v>337551090</v>
      </c>
      <c r="E12" s="62">
        <f>+E5+E6+E7+E8+E9+E10+E11</f>
        <v>340926600.90000004</v>
      </c>
      <c r="H12" s="75">
        <f t="shared" ref="H12:J12" si="6">G12*1.01</f>
        <v>0</v>
      </c>
      <c r="I12" s="75">
        <f t="shared" si="6"/>
        <v>0</v>
      </c>
      <c r="J12" s="75">
        <f t="shared" si="6"/>
        <v>0</v>
      </c>
    </row>
    <row r="13" spans="1:10" s="75" customFormat="1" ht="12" customHeight="1" thickBot="1" x14ac:dyDescent="0.3">
      <c r="A13" s="73" t="s">
        <v>43</v>
      </c>
      <c r="B13" s="74" t="s">
        <v>365</v>
      </c>
      <c r="C13" s="235">
        <f>C27-C12</f>
        <v>23418338.13499999</v>
      </c>
      <c r="D13" s="235">
        <f t="shared" ref="D13:E13" si="7">D27-D12</f>
        <v>23814221.516349971</v>
      </c>
      <c r="E13" s="235">
        <f t="shared" si="7"/>
        <v>23992363.731513441</v>
      </c>
      <c r="G13" s="75">
        <f>'1.1.sz.mell.'!C78</f>
        <v>24952227</v>
      </c>
      <c r="H13" s="75">
        <f t="shared" ref="H13:J13" si="8">G13*1.01</f>
        <v>25201749.27</v>
      </c>
      <c r="I13" s="75">
        <f t="shared" si="8"/>
        <v>25453766.762699999</v>
      </c>
      <c r="J13" s="75">
        <f t="shared" si="8"/>
        <v>25708304.430326998</v>
      </c>
    </row>
    <row r="14" spans="1:10" s="75" customFormat="1" ht="12" customHeight="1" thickBot="1" x14ac:dyDescent="0.3">
      <c r="A14" s="73" t="s">
        <v>51</v>
      </c>
      <c r="B14" s="74" t="s">
        <v>366</v>
      </c>
      <c r="C14" s="234">
        <f>+C12+C13</f>
        <v>357627338.13499999</v>
      </c>
      <c r="D14" s="234">
        <f>+D12+D13</f>
        <v>361365311.51634997</v>
      </c>
      <c r="E14" s="236">
        <f>+E12+E13</f>
        <v>364918964.63151348</v>
      </c>
    </row>
    <row r="15" spans="1:10" s="75" customFormat="1" ht="12" customHeight="1" x14ac:dyDescent="0.25">
      <c r="A15" s="237"/>
      <c r="B15" s="238"/>
      <c r="C15" s="239"/>
      <c r="D15" s="240"/>
      <c r="E15" s="241"/>
      <c r="G15" s="256"/>
      <c r="H15" s="256">
        <f>C27-C14</f>
        <v>0</v>
      </c>
      <c r="I15" s="256">
        <f t="shared" ref="I15:J15" si="9">D27-D14</f>
        <v>0</v>
      </c>
      <c r="J15" s="256">
        <f t="shared" si="9"/>
        <v>0</v>
      </c>
    </row>
    <row r="16" spans="1:10" s="75" customFormat="1" ht="12" customHeight="1" x14ac:dyDescent="0.25">
      <c r="A16" s="765" t="s">
        <v>224</v>
      </c>
      <c r="B16" s="765"/>
      <c r="C16" s="765"/>
      <c r="D16" s="765"/>
      <c r="E16" s="765"/>
    </row>
    <row r="17" spans="1:10" s="75" customFormat="1" ht="12" customHeight="1" thickBot="1" x14ac:dyDescent="0.3">
      <c r="A17" s="766" t="s">
        <v>225</v>
      </c>
      <c r="B17" s="766"/>
      <c r="C17" s="122"/>
      <c r="D17" s="229"/>
      <c r="E17" s="65" t="s">
        <v>374</v>
      </c>
    </row>
    <row r="18" spans="1:10" s="75" customFormat="1" ht="24" customHeight="1" thickBot="1" x14ac:dyDescent="0.3">
      <c r="A18" s="66" t="s">
        <v>323</v>
      </c>
      <c r="B18" s="67" t="s">
        <v>226</v>
      </c>
      <c r="C18" s="67" t="str">
        <f>+C3</f>
        <v>2023. évi</v>
      </c>
      <c r="D18" s="67" t="str">
        <f>+D3</f>
        <v>2024. évi</v>
      </c>
      <c r="E18" s="230" t="str">
        <f>+E3</f>
        <v>2025. évi</v>
      </c>
    </row>
    <row r="19" spans="1:10" s="75" customFormat="1" ht="12" customHeight="1" thickBot="1" x14ac:dyDescent="0.3">
      <c r="A19" s="69">
        <v>1</v>
      </c>
      <c r="B19" s="70">
        <v>2</v>
      </c>
      <c r="C19" s="70">
        <v>3</v>
      </c>
      <c r="D19" s="70">
        <v>4</v>
      </c>
      <c r="E19" s="242">
        <v>5</v>
      </c>
    </row>
    <row r="20" spans="1:10" s="75" customFormat="1" ht="15" customHeight="1" thickBot="1" x14ac:dyDescent="0.3">
      <c r="A20" s="73" t="s">
        <v>4</v>
      </c>
      <c r="B20" s="113" t="s">
        <v>367</v>
      </c>
      <c r="C20" s="232">
        <v>356797338.13499999</v>
      </c>
      <c r="D20" s="232">
        <v>360365311.51634997</v>
      </c>
      <c r="E20" s="95">
        <v>363968964.63151348</v>
      </c>
      <c r="G20" s="75">
        <f>'1.1.sz.mell.'!C85+'1.1.sz.mell.'!C97</f>
        <v>355022227</v>
      </c>
      <c r="H20" s="75">
        <f>G20*1.005</f>
        <v>356797338.13499999</v>
      </c>
      <c r="I20" s="75">
        <f t="shared" ref="I20:J20" si="10">H20*1.01</f>
        <v>360365311.51634997</v>
      </c>
      <c r="J20" s="75">
        <f t="shared" si="10"/>
        <v>363968964.63151348</v>
      </c>
    </row>
    <row r="21" spans="1:10" ht="12" customHeight="1" thickBot="1" x14ac:dyDescent="0.35">
      <c r="A21" s="243" t="s">
        <v>10</v>
      </c>
      <c r="B21" s="244" t="s">
        <v>368</v>
      </c>
      <c r="C21" s="245">
        <f>+C22+C23+C24</f>
        <v>830000</v>
      </c>
      <c r="D21" s="245">
        <f>+D22+D23+D24</f>
        <v>1000000</v>
      </c>
      <c r="E21" s="246">
        <f>+E22+E23+E24</f>
        <v>950000</v>
      </c>
      <c r="H21" s="75">
        <f t="shared" ref="H21:J21" si="11">G21*1.01</f>
        <v>0</v>
      </c>
      <c r="I21" s="75">
        <f t="shared" si="11"/>
        <v>0</v>
      </c>
      <c r="J21" s="75">
        <f t="shared" si="11"/>
        <v>0</v>
      </c>
    </row>
    <row r="22" spans="1:10" ht="12" customHeight="1" x14ac:dyDescent="0.3">
      <c r="A22" s="76" t="s">
        <v>12</v>
      </c>
      <c r="B22" s="19" t="s">
        <v>61</v>
      </c>
      <c r="C22" s="247">
        <v>830000</v>
      </c>
      <c r="D22" s="247">
        <v>1000000</v>
      </c>
      <c r="E22" s="248">
        <v>950000</v>
      </c>
      <c r="G22" s="64">
        <f>'1.1.sz.mell.'!C92</f>
        <v>830000</v>
      </c>
      <c r="H22" s="75">
        <f t="shared" ref="H22:J22" si="12">G22*1.01</f>
        <v>838300</v>
      </c>
      <c r="I22" s="75">
        <f t="shared" si="12"/>
        <v>846683</v>
      </c>
      <c r="J22" s="75">
        <f t="shared" si="12"/>
        <v>855149.83</v>
      </c>
    </row>
    <row r="23" spans="1:10" ht="12" customHeight="1" x14ac:dyDescent="0.3">
      <c r="A23" s="76" t="s">
        <v>14</v>
      </c>
      <c r="B23" s="114" t="s">
        <v>62</v>
      </c>
      <c r="C23" s="249"/>
      <c r="D23" s="249"/>
      <c r="E23" s="58"/>
    </row>
    <row r="24" spans="1:10" ht="12" customHeight="1" thickBot="1" x14ac:dyDescent="0.35">
      <c r="A24" s="76" t="s">
        <v>16</v>
      </c>
      <c r="B24" s="115" t="s">
        <v>232</v>
      </c>
      <c r="C24" s="249"/>
      <c r="D24" s="249"/>
      <c r="E24" s="58"/>
    </row>
    <row r="25" spans="1:10" ht="12" customHeight="1" thickBot="1" x14ac:dyDescent="0.35">
      <c r="A25" s="73" t="s">
        <v>20</v>
      </c>
      <c r="B25" s="24" t="s">
        <v>369</v>
      </c>
      <c r="C25" s="250">
        <f>+C20+C21</f>
        <v>357627338.13499999</v>
      </c>
      <c r="D25" s="250">
        <f>+D20+D21</f>
        <v>361365311.51634997</v>
      </c>
      <c r="E25" s="251">
        <f>+E20+E21</f>
        <v>364918964.63151348</v>
      </c>
    </row>
    <row r="26" spans="1:10" ht="15" customHeight="1" thickBot="1" x14ac:dyDescent="0.35">
      <c r="A26" s="73" t="s">
        <v>22</v>
      </c>
      <c r="B26" s="24" t="s">
        <v>370</v>
      </c>
      <c r="C26" s="252"/>
      <c r="D26" s="252"/>
      <c r="E26" s="253"/>
      <c r="F26" s="119"/>
      <c r="G26" s="64">
        <f>'1.1.sz.mell.'!C122</f>
        <v>0</v>
      </c>
    </row>
    <row r="27" spans="1:10" s="75" customFormat="1" ht="12.9" customHeight="1" thickBot="1" x14ac:dyDescent="0.3">
      <c r="A27" s="120" t="s">
        <v>29</v>
      </c>
      <c r="B27" s="121" t="s">
        <v>371</v>
      </c>
      <c r="C27" s="254">
        <f>+C25+C26</f>
        <v>357627338.13499999</v>
      </c>
      <c r="D27" s="254">
        <f>+D25+D26</f>
        <v>361365311.51634997</v>
      </c>
      <c r="E27" s="255">
        <f>+E25+E26</f>
        <v>364918964.63151348</v>
      </c>
      <c r="G27" s="256"/>
    </row>
    <row r="28" spans="1:10" x14ac:dyDescent="0.3">
      <c r="C28" s="64"/>
    </row>
    <row r="29" spans="1:10" x14ac:dyDescent="0.3">
      <c r="C29" s="64"/>
    </row>
    <row r="30" spans="1:10" x14ac:dyDescent="0.3">
      <c r="C30" s="64"/>
    </row>
    <row r="31" spans="1:10" ht="16.5" customHeight="1" x14ac:dyDescent="0.3">
      <c r="C31" s="303"/>
      <c r="D31" s="303"/>
      <c r="E31" s="303"/>
    </row>
    <row r="32" spans="1:10" x14ac:dyDescent="0.3">
      <c r="C32" s="64"/>
    </row>
    <row r="33" spans="3:3" x14ac:dyDescent="0.3">
      <c r="C33" s="64"/>
    </row>
    <row r="34" spans="3:3" x14ac:dyDescent="0.3">
      <c r="C34" s="64"/>
    </row>
    <row r="35" spans="3:3" x14ac:dyDescent="0.3">
      <c r="C35" s="64"/>
    </row>
    <row r="36" spans="3:3" x14ac:dyDescent="0.3">
      <c r="C36" s="64"/>
    </row>
    <row r="37" spans="3:3" x14ac:dyDescent="0.3">
      <c r="C37" s="64"/>
    </row>
    <row r="38" spans="3:3" x14ac:dyDescent="0.3">
      <c r="C38" s="64"/>
    </row>
    <row r="39" spans="3:3" x14ac:dyDescent="0.3">
      <c r="C39" s="64"/>
    </row>
    <row r="40" spans="3:3" x14ac:dyDescent="0.3">
      <c r="C40" s="64"/>
    </row>
  </sheetData>
  <mergeCells count="4">
    <mergeCell ref="A1:E1"/>
    <mergeCell ref="A2:B2"/>
    <mergeCell ref="A16:E16"/>
    <mergeCell ref="A17:B17"/>
  </mergeCells>
  <phoneticPr fontId="39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CE,Félkövér"&amp;12VÖLGYSÉGI ÖNKORMÁNYZATOK TÁRSULÁSA
2017. ÉVI KÖLTSÉGVETÉSI ÉVET KÖVETŐ 3 ÉV
 TERVEZETT BEVÉTELEI, KIADÁSAI&amp;R&amp;"Times New Roman CE,Félkövér dőlt" 5.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B33"/>
  <sheetViews>
    <sheetView workbookViewId="0">
      <selection activeCell="V3" sqref="V1:AQ1048576"/>
    </sheetView>
  </sheetViews>
  <sheetFormatPr defaultRowHeight="15.6" x14ac:dyDescent="0.3"/>
  <cols>
    <col min="1" max="1" width="4.109375" style="181" customWidth="1"/>
    <col min="2" max="2" width="24.6640625" style="180" customWidth="1"/>
    <col min="3" max="14" width="9.33203125" style="180" bestFit="1" customWidth="1"/>
    <col min="15" max="15" width="10.44140625" style="181" bestFit="1" customWidth="1"/>
    <col min="16" max="16" width="9.109375" style="180"/>
    <col min="17" max="17" width="11.33203125" style="317" customWidth="1"/>
    <col min="18" max="18" width="12.44140625" style="317" customWidth="1"/>
    <col min="19" max="20" width="9.109375" style="317" customWidth="1"/>
    <col min="21" max="28" width="9.109375" style="317"/>
    <col min="29" max="256" width="9.109375" style="180"/>
    <col min="257" max="257" width="4.109375" style="180" customWidth="1"/>
    <col min="258" max="258" width="24.6640625" style="180" customWidth="1"/>
    <col min="259" max="260" width="7.6640625" style="180" customWidth="1"/>
    <col min="261" max="261" width="8.109375" style="180" customWidth="1"/>
    <col min="262" max="262" width="7.5546875" style="180" customWidth="1"/>
    <col min="263" max="263" width="7.44140625" style="180" customWidth="1"/>
    <col min="264" max="264" width="7.5546875" style="180" customWidth="1"/>
    <col min="265" max="265" width="7" style="180" customWidth="1"/>
    <col min="266" max="270" width="8.109375" style="180" customWidth="1"/>
    <col min="271" max="271" width="10.88671875" style="180" customWidth="1"/>
    <col min="272" max="512" width="9.109375" style="180"/>
    <col min="513" max="513" width="4.109375" style="180" customWidth="1"/>
    <col min="514" max="514" width="24.6640625" style="180" customWidth="1"/>
    <col min="515" max="516" width="7.6640625" style="180" customWidth="1"/>
    <col min="517" max="517" width="8.109375" style="180" customWidth="1"/>
    <col min="518" max="518" width="7.5546875" style="180" customWidth="1"/>
    <col min="519" max="519" width="7.44140625" style="180" customWidth="1"/>
    <col min="520" max="520" width="7.5546875" style="180" customWidth="1"/>
    <col min="521" max="521" width="7" style="180" customWidth="1"/>
    <col min="522" max="526" width="8.109375" style="180" customWidth="1"/>
    <col min="527" max="527" width="10.88671875" style="180" customWidth="1"/>
    <col min="528" max="768" width="9.109375" style="180"/>
    <col min="769" max="769" width="4.109375" style="180" customWidth="1"/>
    <col min="770" max="770" width="24.6640625" style="180" customWidth="1"/>
    <col min="771" max="772" width="7.6640625" style="180" customWidth="1"/>
    <col min="773" max="773" width="8.109375" style="180" customWidth="1"/>
    <col min="774" max="774" width="7.5546875" style="180" customWidth="1"/>
    <col min="775" max="775" width="7.44140625" style="180" customWidth="1"/>
    <col min="776" max="776" width="7.5546875" style="180" customWidth="1"/>
    <col min="777" max="777" width="7" style="180" customWidth="1"/>
    <col min="778" max="782" width="8.109375" style="180" customWidth="1"/>
    <col min="783" max="783" width="10.88671875" style="180" customWidth="1"/>
    <col min="784" max="1024" width="9.109375" style="180"/>
    <col min="1025" max="1025" width="4.109375" style="180" customWidth="1"/>
    <col min="1026" max="1026" width="24.6640625" style="180" customWidth="1"/>
    <col min="1027" max="1028" width="7.6640625" style="180" customWidth="1"/>
    <col min="1029" max="1029" width="8.109375" style="180" customWidth="1"/>
    <col min="1030" max="1030" width="7.5546875" style="180" customWidth="1"/>
    <col min="1031" max="1031" width="7.44140625" style="180" customWidth="1"/>
    <col min="1032" max="1032" width="7.5546875" style="180" customWidth="1"/>
    <col min="1033" max="1033" width="7" style="180" customWidth="1"/>
    <col min="1034" max="1038" width="8.109375" style="180" customWidth="1"/>
    <col min="1039" max="1039" width="10.88671875" style="180" customWidth="1"/>
    <col min="1040" max="1280" width="9.109375" style="180"/>
    <col min="1281" max="1281" width="4.109375" style="180" customWidth="1"/>
    <col min="1282" max="1282" width="24.6640625" style="180" customWidth="1"/>
    <col min="1283" max="1284" width="7.6640625" style="180" customWidth="1"/>
    <col min="1285" max="1285" width="8.109375" style="180" customWidth="1"/>
    <col min="1286" max="1286" width="7.5546875" style="180" customWidth="1"/>
    <col min="1287" max="1287" width="7.44140625" style="180" customWidth="1"/>
    <col min="1288" max="1288" width="7.5546875" style="180" customWidth="1"/>
    <col min="1289" max="1289" width="7" style="180" customWidth="1"/>
    <col min="1290" max="1294" width="8.109375" style="180" customWidth="1"/>
    <col min="1295" max="1295" width="10.88671875" style="180" customWidth="1"/>
    <col min="1296" max="1536" width="9.109375" style="180"/>
    <col min="1537" max="1537" width="4.109375" style="180" customWidth="1"/>
    <col min="1538" max="1538" width="24.6640625" style="180" customWidth="1"/>
    <col min="1539" max="1540" width="7.6640625" style="180" customWidth="1"/>
    <col min="1541" max="1541" width="8.109375" style="180" customWidth="1"/>
    <col min="1542" max="1542" width="7.5546875" style="180" customWidth="1"/>
    <col min="1543" max="1543" width="7.44140625" style="180" customWidth="1"/>
    <col min="1544" max="1544" width="7.5546875" style="180" customWidth="1"/>
    <col min="1545" max="1545" width="7" style="180" customWidth="1"/>
    <col min="1546" max="1550" width="8.109375" style="180" customWidth="1"/>
    <col min="1551" max="1551" width="10.88671875" style="180" customWidth="1"/>
    <col min="1552" max="1792" width="9.109375" style="180"/>
    <col min="1793" max="1793" width="4.109375" style="180" customWidth="1"/>
    <col min="1794" max="1794" width="24.6640625" style="180" customWidth="1"/>
    <col min="1795" max="1796" width="7.6640625" style="180" customWidth="1"/>
    <col min="1797" max="1797" width="8.109375" style="180" customWidth="1"/>
    <col min="1798" max="1798" width="7.5546875" style="180" customWidth="1"/>
    <col min="1799" max="1799" width="7.44140625" style="180" customWidth="1"/>
    <col min="1800" max="1800" width="7.5546875" style="180" customWidth="1"/>
    <col min="1801" max="1801" width="7" style="180" customWidth="1"/>
    <col min="1802" max="1806" width="8.109375" style="180" customWidth="1"/>
    <col min="1807" max="1807" width="10.88671875" style="180" customWidth="1"/>
    <col min="1808" max="2048" width="9.109375" style="180"/>
    <col min="2049" max="2049" width="4.109375" style="180" customWidth="1"/>
    <col min="2050" max="2050" width="24.6640625" style="180" customWidth="1"/>
    <col min="2051" max="2052" width="7.6640625" style="180" customWidth="1"/>
    <col min="2053" max="2053" width="8.109375" style="180" customWidth="1"/>
    <col min="2054" max="2054" width="7.5546875" style="180" customWidth="1"/>
    <col min="2055" max="2055" width="7.44140625" style="180" customWidth="1"/>
    <col min="2056" max="2056" width="7.5546875" style="180" customWidth="1"/>
    <col min="2057" max="2057" width="7" style="180" customWidth="1"/>
    <col min="2058" max="2062" width="8.109375" style="180" customWidth="1"/>
    <col min="2063" max="2063" width="10.88671875" style="180" customWidth="1"/>
    <col min="2064" max="2304" width="9.109375" style="180"/>
    <col min="2305" max="2305" width="4.109375" style="180" customWidth="1"/>
    <col min="2306" max="2306" width="24.6640625" style="180" customWidth="1"/>
    <col min="2307" max="2308" width="7.6640625" style="180" customWidth="1"/>
    <col min="2309" max="2309" width="8.109375" style="180" customWidth="1"/>
    <col min="2310" max="2310" width="7.5546875" style="180" customWidth="1"/>
    <col min="2311" max="2311" width="7.44140625" style="180" customWidth="1"/>
    <col min="2312" max="2312" width="7.5546875" style="180" customWidth="1"/>
    <col min="2313" max="2313" width="7" style="180" customWidth="1"/>
    <col min="2314" max="2318" width="8.109375" style="180" customWidth="1"/>
    <col min="2319" max="2319" width="10.88671875" style="180" customWidth="1"/>
    <col min="2320" max="2560" width="9.109375" style="180"/>
    <col min="2561" max="2561" width="4.109375" style="180" customWidth="1"/>
    <col min="2562" max="2562" width="24.6640625" style="180" customWidth="1"/>
    <col min="2563" max="2564" width="7.6640625" style="180" customWidth="1"/>
    <col min="2565" max="2565" width="8.109375" style="180" customWidth="1"/>
    <col min="2566" max="2566" width="7.5546875" style="180" customWidth="1"/>
    <col min="2567" max="2567" width="7.44140625" style="180" customWidth="1"/>
    <col min="2568" max="2568" width="7.5546875" style="180" customWidth="1"/>
    <col min="2569" max="2569" width="7" style="180" customWidth="1"/>
    <col min="2570" max="2574" width="8.109375" style="180" customWidth="1"/>
    <col min="2575" max="2575" width="10.88671875" style="180" customWidth="1"/>
    <col min="2576" max="2816" width="9.109375" style="180"/>
    <col min="2817" max="2817" width="4.109375" style="180" customWidth="1"/>
    <col min="2818" max="2818" width="24.6640625" style="180" customWidth="1"/>
    <col min="2819" max="2820" width="7.6640625" style="180" customWidth="1"/>
    <col min="2821" max="2821" width="8.109375" style="180" customWidth="1"/>
    <col min="2822" max="2822" width="7.5546875" style="180" customWidth="1"/>
    <col min="2823" max="2823" width="7.44140625" style="180" customWidth="1"/>
    <col min="2824" max="2824" width="7.5546875" style="180" customWidth="1"/>
    <col min="2825" max="2825" width="7" style="180" customWidth="1"/>
    <col min="2826" max="2830" width="8.109375" style="180" customWidth="1"/>
    <col min="2831" max="2831" width="10.88671875" style="180" customWidth="1"/>
    <col min="2832" max="3072" width="9.109375" style="180"/>
    <col min="3073" max="3073" width="4.109375" style="180" customWidth="1"/>
    <col min="3074" max="3074" width="24.6640625" style="180" customWidth="1"/>
    <col min="3075" max="3076" width="7.6640625" style="180" customWidth="1"/>
    <col min="3077" max="3077" width="8.109375" style="180" customWidth="1"/>
    <col min="3078" max="3078" width="7.5546875" style="180" customWidth="1"/>
    <col min="3079" max="3079" width="7.44140625" style="180" customWidth="1"/>
    <col min="3080" max="3080" width="7.5546875" style="180" customWidth="1"/>
    <col min="3081" max="3081" width="7" style="180" customWidth="1"/>
    <col min="3082" max="3086" width="8.109375" style="180" customWidth="1"/>
    <col min="3087" max="3087" width="10.88671875" style="180" customWidth="1"/>
    <col min="3088" max="3328" width="9.109375" style="180"/>
    <col min="3329" max="3329" width="4.109375" style="180" customWidth="1"/>
    <col min="3330" max="3330" width="24.6640625" style="180" customWidth="1"/>
    <col min="3331" max="3332" width="7.6640625" style="180" customWidth="1"/>
    <col min="3333" max="3333" width="8.109375" style="180" customWidth="1"/>
    <col min="3334" max="3334" width="7.5546875" style="180" customWidth="1"/>
    <col min="3335" max="3335" width="7.44140625" style="180" customWidth="1"/>
    <col min="3336" max="3336" width="7.5546875" style="180" customWidth="1"/>
    <col min="3337" max="3337" width="7" style="180" customWidth="1"/>
    <col min="3338" max="3342" width="8.109375" style="180" customWidth="1"/>
    <col min="3343" max="3343" width="10.88671875" style="180" customWidth="1"/>
    <col min="3344" max="3584" width="9.109375" style="180"/>
    <col min="3585" max="3585" width="4.109375" style="180" customWidth="1"/>
    <col min="3586" max="3586" width="24.6640625" style="180" customWidth="1"/>
    <col min="3587" max="3588" width="7.6640625" style="180" customWidth="1"/>
    <col min="3589" max="3589" width="8.109375" style="180" customWidth="1"/>
    <col min="3590" max="3590" width="7.5546875" style="180" customWidth="1"/>
    <col min="3591" max="3591" width="7.44140625" style="180" customWidth="1"/>
    <col min="3592" max="3592" width="7.5546875" style="180" customWidth="1"/>
    <col min="3593" max="3593" width="7" style="180" customWidth="1"/>
    <col min="3594" max="3598" width="8.109375" style="180" customWidth="1"/>
    <col min="3599" max="3599" width="10.88671875" style="180" customWidth="1"/>
    <col min="3600" max="3840" width="9.109375" style="180"/>
    <col min="3841" max="3841" width="4.109375" style="180" customWidth="1"/>
    <col min="3842" max="3842" width="24.6640625" style="180" customWidth="1"/>
    <col min="3843" max="3844" width="7.6640625" style="180" customWidth="1"/>
    <col min="3845" max="3845" width="8.109375" style="180" customWidth="1"/>
    <col min="3846" max="3846" width="7.5546875" style="180" customWidth="1"/>
    <col min="3847" max="3847" width="7.44140625" style="180" customWidth="1"/>
    <col min="3848" max="3848" width="7.5546875" style="180" customWidth="1"/>
    <col min="3849" max="3849" width="7" style="180" customWidth="1"/>
    <col min="3850" max="3854" width="8.109375" style="180" customWidth="1"/>
    <col min="3855" max="3855" width="10.88671875" style="180" customWidth="1"/>
    <col min="3856" max="4096" width="9.109375" style="180"/>
    <col min="4097" max="4097" width="4.109375" style="180" customWidth="1"/>
    <col min="4098" max="4098" width="24.6640625" style="180" customWidth="1"/>
    <col min="4099" max="4100" width="7.6640625" style="180" customWidth="1"/>
    <col min="4101" max="4101" width="8.109375" style="180" customWidth="1"/>
    <col min="4102" max="4102" width="7.5546875" style="180" customWidth="1"/>
    <col min="4103" max="4103" width="7.44140625" style="180" customWidth="1"/>
    <col min="4104" max="4104" width="7.5546875" style="180" customWidth="1"/>
    <col min="4105" max="4105" width="7" style="180" customWidth="1"/>
    <col min="4106" max="4110" width="8.109375" style="180" customWidth="1"/>
    <col min="4111" max="4111" width="10.88671875" style="180" customWidth="1"/>
    <col min="4112" max="4352" width="9.109375" style="180"/>
    <col min="4353" max="4353" width="4.109375" style="180" customWidth="1"/>
    <col min="4354" max="4354" width="24.6640625" style="180" customWidth="1"/>
    <col min="4355" max="4356" width="7.6640625" style="180" customWidth="1"/>
    <col min="4357" max="4357" width="8.109375" style="180" customWidth="1"/>
    <col min="4358" max="4358" width="7.5546875" style="180" customWidth="1"/>
    <col min="4359" max="4359" width="7.44140625" style="180" customWidth="1"/>
    <col min="4360" max="4360" width="7.5546875" style="180" customWidth="1"/>
    <col min="4361" max="4361" width="7" style="180" customWidth="1"/>
    <col min="4362" max="4366" width="8.109375" style="180" customWidth="1"/>
    <col min="4367" max="4367" width="10.88671875" style="180" customWidth="1"/>
    <col min="4368" max="4608" width="9.109375" style="180"/>
    <col min="4609" max="4609" width="4.109375" style="180" customWidth="1"/>
    <col min="4610" max="4610" width="24.6640625" style="180" customWidth="1"/>
    <col min="4611" max="4612" width="7.6640625" style="180" customWidth="1"/>
    <col min="4613" max="4613" width="8.109375" style="180" customWidth="1"/>
    <col min="4614" max="4614" width="7.5546875" style="180" customWidth="1"/>
    <col min="4615" max="4615" width="7.44140625" style="180" customWidth="1"/>
    <col min="4616" max="4616" width="7.5546875" style="180" customWidth="1"/>
    <col min="4617" max="4617" width="7" style="180" customWidth="1"/>
    <col min="4618" max="4622" width="8.109375" style="180" customWidth="1"/>
    <col min="4623" max="4623" width="10.88671875" style="180" customWidth="1"/>
    <col min="4624" max="4864" width="9.109375" style="180"/>
    <col min="4865" max="4865" width="4.109375" style="180" customWidth="1"/>
    <col min="4866" max="4866" width="24.6640625" style="180" customWidth="1"/>
    <col min="4867" max="4868" width="7.6640625" style="180" customWidth="1"/>
    <col min="4869" max="4869" width="8.109375" style="180" customWidth="1"/>
    <col min="4870" max="4870" width="7.5546875" style="180" customWidth="1"/>
    <col min="4871" max="4871" width="7.44140625" style="180" customWidth="1"/>
    <col min="4872" max="4872" width="7.5546875" style="180" customWidth="1"/>
    <col min="4873" max="4873" width="7" style="180" customWidth="1"/>
    <col min="4874" max="4878" width="8.109375" style="180" customWidth="1"/>
    <col min="4879" max="4879" width="10.88671875" style="180" customWidth="1"/>
    <col min="4880" max="5120" width="9.109375" style="180"/>
    <col min="5121" max="5121" width="4.109375" style="180" customWidth="1"/>
    <col min="5122" max="5122" width="24.6640625" style="180" customWidth="1"/>
    <col min="5123" max="5124" width="7.6640625" style="180" customWidth="1"/>
    <col min="5125" max="5125" width="8.109375" style="180" customWidth="1"/>
    <col min="5126" max="5126" width="7.5546875" style="180" customWidth="1"/>
    <col min="5127" max="5127" width="7.44140625" style="180" customWidth="1"/>
    <col min="5128" max="5128" width="7.5546875" style="180" customWidth="1"/>
    <col min="5129" max="5129" width="7" style="180" customWidth="1"/>
    <col min="5130" max="5134" width="8.109375" style="180" customWidth="1"/>
    <col min="5135" max="5135" width="10.88671875" style="180" customWidth="1"/>
    <col min="5136" max="5376" width="9.109375" style="180"/>
    <col min="5377" max="5377" width="4.109375" style="180" customWidth="1"/>
    <col min="5378" max="5378" width="24.6640625" style="180" customWidth="1"/>
    <col min="5379" max="5380" width="7.6640625" style="180" customWidth="1"/>
    <col min="5381" max="5381" width="8.109375" style="180" customWidth="1"/>
    <col min="5382" max="5382" width="7.5546875" style="180" customWidth="1"/>
    <col min="5383" max="5383" width="7.44140625" style="180" customWidth="1"/>
    <col min="5384" max="5384" width="7.5546875" style="180" customWidth="1"/>
    <col min="5385" max="5385" width="7" style="180" customWidth="1"/>
    <col min="5386" max="5390" width="8.109375" style="180" customWidth="1"/>
    <col min="5391" max="5391" width="10.88671875" style="180" customWidth="1"/>
    <col min="5392" max="5632" width="9.109375" style="180"/>
    <col min="5633" max="5633" width="4.109375" style="180" customWidth="1"/>
    <col min="5634" max="5634" width="24.6640625" style="180" customWidth="1"/>
    <col min="5635" max="5636" width="7.6640625" style="180" customWidth="1"/>
    <col min="5637" max="5637" width="8.109375" style="180" customWidth="1"/>
    <col min="5638" max="5638" width="7.5546875" style="180" customWidth="1"/>
    <col min="5639" max="5639" width="7.44140625" style="180" customWidth="1"/>
    <col min="5640" max="5640" width="7.5546875" style="180" customWidth="1"/>
    <col min="5641" max="5641" width="7" style="180" customWidth="1"/>
    <col min="5642" max="5646" width="8.109375" style="180" customWidth="1"/>
    <col min="5647" max="5647" width="10.88671875" style="180" customWidth="1"/>
    <col min="5648" max="5888" width="9.109375" style="180"/>
    <col min="5889" max="5889" width="4.109375" style="180" customWidth="1"/>
    <col min="5890" max="5890" width="24.6640625" style="180" customWidth="1"/>
    <col min="5891" max="5892" width="7.6640625" style="180" customWidth="1"/>
    <col min="5893" max="5893" width="8.109375" style="180" customWidth="1"/>
    <col min="5894" max="5894" width="7.5546875" style="180" customWidth="1"/>
    <col min="5895" max="5895" width="7.44140625" style="180" customWidth="1"/>
    <col min="5896" max="5896" width="7.5546875" style="180" customWidth="1"/>
    <col min="5897" max="5897" width="7" style="180" customWidth="1"/>
    <col min="5898" max="5902" width="8.109375" style="180" customWidth="1"/>
    <col min="5903" max="5903" width="10.88671875" style="180" customWidth="1"/>
    <col min="5904" max="6144" width="9.109375" style="180"/>
    <col min="6145" max="6145" width="4.109375" style="180" customWidth="1"/>
    <col min="6146" max="6146" width="24.6640625" style="180" customWidth="1"/>
    <col min="6147" max="6148" width="7.6640625" style="180" customWidth="1"/>
    <col min="6149" max="6149" width="8.109375" style="180" customWidth="1"/>
    <col min="6150" max="6150" width="7.5546875" style="180" customWidth="1"/>
    <col min="6151" max="6151" width="7.44140625" style="180" customWidth="1"/>
    <col min="6152" max="6152" width="7.5546875" style="180" customWidth="1"/>
    <col min="6153" max="6153" width="7" style="180" customWidth="1"/>
    <col min="6154" max="6158" width="8.109375" style="180" customWidth="1"/>
    <col min="6159" max="6159" width="10.88671875" style="180" customWidth="1"/>
    <col min="6160" max="6400" width="9.109375" style="180"/>
    <col min="6401" max="6401" width="4.109375" style="180" customWidth="1"/>
    <col min="6402" max="6402" width="24.6640625" style="180" customWidth="1"/>
    <col min="6403" max="6404" width="7.6640625" style="180" customWidth="1"/>
    <col min="6405" max="6405" width="8.109375" style="180" customWidth="1"/>
    <col min="6406" max="6406" width="7.5546875" style="180" customWidth="1"/>
    <col min="6407" max="6407" width="7.44140625" style="180" customWidth="1"/>
    <col min="6408" max="6408" width="7.5546875" style="180" customWidth="1"/>
    <col min="6409" max="6409" width="7" style="180" customWidth="1"/>
    <col min="6410" max="6414" width="8.109375" style="180" customWidth="1"/>
    <col min="6415" max="6415" width="10.88671875" style="180" customWidth="1"/>
    <col min="6416" max="6656" width="9.109375" style="180"/>
    <col min="6657" max="6657" width="4.109375" style="180" customWidth="1"/>
    <col min="6658" max="6658" width="24.6640625" style="180" customWidth="1"/>
    <col min="6659" max="6660" width="7.6640625" style="180" customWidth="1"/>
    <col min="6661" max="6661" width="8.109375" style="180" customWidth="1"/>
    <col min="6662" max="6662" width="7.5546875" style="180" customWidth="1"/>
    <col min="6663" max="6663" width="7.44140625" style="180" customWidth="1"/>
    <col min="6664" max="6664" width="7.5546875" style="180" customWidth="1"/>
    <col min="6665" max="6665" width="7" style="180" customWidth="1"/>
    <col min="6666" max="6670" width="8.109375" style="180" customWidth="1"/>
    <col min="6671" max="6671" width="10.88671875" style="180" customWidth="1"/>
    <col min="6672" max="6912" width="9.109375" style="180"/>
    <col min="6913" max="6913" width="4.109375" style="180" customWidth="1"/>
    <col min="6914" max="6914" width="24.6640625" style="180" customWidth="1"/>
    <col min="6915" max="6916" width="7.6640625" style="180" customWidth="1"/>
    <col min="6917" max="6917" width="8.109375" style="180" customWidth="1"/>
    <col min="6918" max="6918" width="7.5546875" style="180" customWidth="1"/>
    <col min="6919" max="6919" width="7.44140625" style="180" customWidth="1"/>
    <col min="6920" max="6920" width="7.5546875" style="180" customWidth="1"/>
    <col min="6921" max="6921" width="7" style="180" customWidth="1"/>
    <col min="6922" max="6926" width="8.109375" style="180" customWidth="1"/>
    <col min="6927" max="6927" width="10.88671875" style="180" customWidth="1"/>
    <col min="6928" max="7168" width="9.109375" style="180"/>
    <col min="7169" max="7169" width="4.109375" style="180" customWidth="1"/>
    <col min="7170" max="7170" width="24.6640625" style="180" customWidth="1"/>
    <col min="7171" max="7172" width="7.6640625" style="180" customWidth="1"/>
    <col min="7173" max="7173" width="8.109375" style="180" customWidth="1"/>
    <col min="7174" max="7174" width="7.5546875" style="180" customWidth="1"/>
    <col min="7175" max="7175" width="7.44140625" style="180" customWidth="1"/>
    <col min="7176" max="7176" width="7.5546875" style="180" customWidth="1"/>
    <col min="7177" max="7177" width="7" style="180" customWidth="1"/>
    <col min="7178" max="7182" width="8.109375" style="180" customWidth="1"/>
    <col min="7183" max="7183" width="10.88671875" style="180" customWidth="1"/>
    <col min="7184" max="7424" width="9.109375" style="180"/>
    <col min="7425" max="7425" width="4.109375" style="180" customWidth="1"/>
    <col min="7426" max="7426" width="24.6640625" style="180" customWidth="1"/>
    <col min="7427" max="7428" width="7.6640625" style="180" customWidth="1"/>
    <col min="7429" max="7429" width="8.109375" style="180" customWidth="1"/>
    <col min="7430" max="7430" width="7.5546875" style="180" customWidth="1"/>
    <col min="7431" max="7431" width="7.44140625" style="180" customWidth="1"/>
    <col min="7432" max="7432" width="7.5546875" style="180" customWidth="1"/>
    <col min="7433" max="7433" width="7" style="180" customWidth="1"/>
    <col min="7434" max="7438" width="8.109375" style="180" customWidth="1"/>
    <col min="7439" max="7439" width="10.88671875" style="180" customWidth="1"/>
    <col min="7440" max="7680" width="9.109375" style="180"/>
    <col min="7681" max="7681" width="4.109375" style="180" customWidth="1"/>
    <col min="7682" max="7682" width="24.6640625" style="180" customWidth="1"/>
    <col min="7683" max="7684" width="7.6640625" style="180" customWidth="1"/>
    <col min="7685" max="7685" width="8.109375" style="180" customWidth="1"/>
    <col min="7686" max="7686" width="7.5546875" style="180" customWidth="1"/>
    <col min="7687" max="7687" width="7.44140625" style="180" customWidth="1"/>
    <col min="7688" max="7688" width="7.5546875" style="180" customWidth="1"/>
    <col min="7689" max="7689" width="7" style="180" customWidth="1"/>
    <col min="7690" max="7694" width="8.109375" style="180" customWidth="1"/>
    <col min="7695" max="7695" width="10.88671875" style="180" customWidth="1"/>
    <col min="7696" max="7936" width="9.109375" style="180"/>
    <col min="7937" max="7937" width="4.109375" style="180" customWidth="1"/>
    <col min="7938" max="7938" width="24.6640625" style="180" customWidth="1"/>
    <col min="7939" max="7940" width="7.6640625" style="180" customWidth="1"/>
    <col min="7941" max="7941" width="8.109375" style="180" customWidth="1"/>
    <col min="7942" max="7942" width="7.5546875" style="180" customWidth="1"/>
    <col min="7943" max="7943" width="7.44140625" style="180" customWidth="1"/>
    <col min="7944" max="7944" width="7.5546875" style="180" customWidth="1"/>
    <col min="7945" max="7945" width="7" style="180" customWidth="1"/>
    <col min="7946" max="7950" width="8.109375" style="180" customWidth="1"/>
    <col min="7951" max="7951" width="10.88671875" style="180" customWidth="1"/>
    <col min="7952" max="8192" width="9.109375" style="180"/>
    <col min="8193" max="8193" width="4.109375" style="180" customWidth="1"/>
    <col min="8194" max="8194" width="24.6640625" style="180" customWidth="1"/>
    <col min="8195" max="8196" width="7.6640625" style="180" customWidth="1"/>
    <col min="8197" max="8197" width="8.109375" style="180" customWidth="1"/>
    <col min="8198" max="8198" width="7.5546875" style="180" customWidth="1"/>
    <col min="8199" max="8199" width="7.44140625" style="180" customWidth="1"/>
    <col min="8200" max="8200" width="7.5546875" style="180" customWidth="1"/>
    <col min="8201" max="8201" width="7" style="180" customWidth="1"/>
    <col min="8202" max="8206" width="8.109375" style="180" customWidth="1"/>
    <col min="8207" max="8207" width="10.88671875" style="180" customWidth="1"/>
    <col min="8208" max="8448" width="9.109375" style="180"/>
    <col min="8449" max="8449" width="4.109375" style="180" customWidth="1"/>
    <col min="8450" max="8450" width="24.6640625" style="180" customWidth="1"/>
    <col min="8451" max="8452" width="7.6640625" style="180" customWidth="1"/>
    <col min="8453" max="8453" width="8.109375" style="180" customWidth="1"/>
    <col min="8454" max="8454" width="7.5546875" style="180" customWidth="1"/>
    <col min="8455" max="8455" width="7.44140625" style="180" customWidth="1"/>
    <col min="8456" max="8456" width="7.5546875" style="180" customWidth="1"/>
    <col min="8457" max="8457" width="7" style="180" customWidth="1"/>
    <col min="8458" max="8462" width="8.109375" style="180" customWidth="1"/>
    <col min="8463" max="8463" width="10.88671875" style="180" customWidth="1"/>
    <col min="8464" max="8704" width="9.109375" style="180"/>
    <col min="8705" max="8705" width="4.109375" style="180" customWidth="1"/>
    <col min="8706" max="8706" width="24.6640625" style="180" customWidth="1"/>
    <col min="8707" max="8708" width="7.6640625" style="180" customWidth="1"/>
    <col min="8709" max="8709" width="8.109375" style="180" customWidth="1"/>
    <col min="8710" max="8710" width="7.5546875" style="180" customWidth="1"/>
    <col min="8711" max="8711" width="7.44140625" style="180" customWidth="1"/>
    <col min="8712" max="8712" width="7.5546875" style="180" customWidth="1"/>
    <col min="8713" max="8713" width="7" style="180" customWidth="1"/>
    <col min="8714" max="8718" width="8.109375" style="180" customWidth="1"/>
    <col min="8719" max="8719" width="10.88671875" style="180" customWidth="1"/>
    <col min="8720" max="8960" width="9.109375" style="180"/>
    <col min="8961" max="8961" width="4.109375" style="180" customWidth="1"/>
    <col min="8962" max="8962" width="24.6640625" style="180" customWidth="1"/>
    <col min="8963" max="8964" width="7.6640625" style="180" customWidth="1"/>
    <col min="8965" max="8965" width="8.109375" style="180" customWidth="1"/>
    <col min="8966" max="8966" width="7.5546875" style="180" customWidth="1"/>
    <col min="8967" max="8967" width="7.44140625" style="180" customWidth="1"/>
    <col min="8968" max="8968" width="7.5546875" style="180" customWidth="1"/>
    <col min="8969" max="8969" width="7" style="180" customWidth="1"/>
    <col min="8970" max="8974" width="8.109375" style="180" customWidth="1"/>
    <col min="8975" max="8975" width="10.88671875" style="180" customWidth="1"/>
    <col min="8976" max="9216" width="9.109375" style="180"/>
    <col min="9217" max="9217" width="4.109375" style="180" customWidth="1"/>
    <col min="9218" max="9218" width="24.6640625" style="180" customWidth="1"/>
    <col min="9219" max="9220" width="7.6640625" style="180" customWidth="1"/>
    <col min="9221" max="9221" width="8.109375" style="180" customWidth="1"/>
    <col min="9222" max="9222" width="7.5546875" style="180" customWidth="1"/>
    <col min="9223" max="9223" width="7.44140625" style="180" customWidth="1"/>
    <col min="9224" max="9224" width="7.5546875" style="180" customWidth="1"/>
    <col min="9225" max="9225" width="7" style="180" customWidth="1"/>
    <col min="9226" max="9230" width="8.109375" style="180" customWidth="1"/>
    <col min="9231" max="9231" width="10.88671875" style="180" customWidth="1"/>
    <col min="9232" max="9472" width="9.109375" style="180"/>
    <col min="9473" max="9473" width="4.109375" style="180" customWidth="1"/>
    <col min="9474" max="9474" width="24.6640625" style="180" customWidth="1"/>
    <col min="9475" max="9476" width="7.6640625" style="180" customWidth="1"/>
    <col min="9477" max="9477" width="8.109375" style="180" customWidth="1"/>
    <col min="9478" max="9478" width="7.5546875" style="180" customWidth="1"/>
    <col min="9479" max="9479" width="7.44140625" style="180" customWidth="1"/>
    <col min="9480" max="9480" width="7.5546875" style="180" customWidth="1"/>
    <col min="9481" max="9481" width="7" style="180" customWidth="1"/>
    <col min="9482" max="9486" width="8.109375" style="180" customWidth="1"/>
    <col min="9487" max="9487" width="10.88671875" style="180" customWidth="1"/>
    <col min="9488" max="9728" width="9.109375" style="180"/>
    <col min="9729" max="9729" width="4.109375" style="180" customWidth="1"/>
    <col min="9730" max="9730" width="24.6640625" style="180" customWidth="1"/>
    <col min="9731" max="9732" width="7.6640625" style="180" customWidth="1"/>
    <col min="9733" max="9733" width="8.109375" style="180" customWidth="1"/>
    <col min="9734" max="9734" width="7.5546875" style="180" customWidth="1"/>
    <col min="9735" max="9735" width="7.44140625" style="180" customWidth="1"/>
    <col min="9736" max="9736" width="7.5546875" style="180" customWidth="1"/>
    <col min="9737" max="9737" width="7" style="180" customWidth="1"/>
    <col min="9738" max="9742" width="8.109375" style="180" customWidth="1"/>
    <col min="9743" max="9743" width="10.88671875" style="180" customWidth="1"/>
    <col min="9744" max="9984" width="9.109375" style="180"/>
    <col min="9985" max="9985" width="4.109375" style="180" customWidth="1"/>
    <col min="9986" max="9986" width="24.6640625" style="180" customWidth="1"/>
    <col min="9987" max="9988" width="7.6640625" style="180" customWidth="1"/>
    <col min="9989" max="9989" width="8.109375" style="180" customWidth="1"/>
    <col min="9990" max="9990" width="7.5546875" style="180" customWidth="1"/>
    <col min="9991" max="9991" width="7.44140625" style="180" customWidth="1"/>
    <col min="9992" max="9992" width="7.5546875" style="180" customWidth="1"/>
    <col min="9993" max="9993" width="7" style="180" customWidth="1"/>
    <col min="9994" max="9998" width="8.109375" style="180" customWidth="1"/>
    <col min="9999" max="9999" width="10.88671875" style="180" customWidth="1"/>
    <col min="10000" max="10240" width="9.109375" style="180"/>
    <col min="10241" max="10241" width="4.109375" style="180" customWidth="1"/>
    <col min="10242" max="10242" width="24.6640625" style="180" customWidth="1"/>
    <col min="10243" max="10244" width="7.6640625" style="180" customWidth="1"/>
    <col min="10245" max="10245" width="8.109375" style="180" customWidth="1"/>
    <col min="10246" max="10246" width="7.5546875" style="180" customWidth="1"/>
    <col min="10247" max="10247" width="7.44140625" style="180" customWidth="1"/>
    <col min="10248" max="10248" width="7.5546875" style="180" customWidth="1"/>
    <col min="10249" max="10249" width="7" style="180" customWidth="1"/>
    <col min="10250" max="10254" width="8.109375" style="180" customWidth="1"/>
    <col min="10255" max="10255" width="10.88671875" style="180" customWidth="1"/>
    <col min="10256" max="10496" width="9.109375" style="180"/>
    <col min="10497" max="10497" width="4.109375" style="180" customWidth="1"/>
    <col min="10498" max="10498" width="24.6640625" style="180" customWidth="1"/>
    <col min="10499" max="10500" width="7.6640625" style="180" customWidth="1"/>
    <col min="10501" max="10501" width="8.109375" style="180" customWidth="1"/>
    <col min="10502" max="10502" width="7.5546875" style="180" customWidth="1"/>
    <col min="10503" max="10503" width="7.44140625" style="180" customWidth="1"/>
    <col min="10504" max="10504" width="7.5546875" style="180" customWidth="1"/>
    <col min="10505" max="10505" width="7" style="180" customWidth="1"/>
    <col min="10506" max="10510" width="8.109375" style="180" customWidth="1"/>
    <col min="10511" max="10511" width="10.88671875" style="180" customWidth="1"/>
    <col min="10512" max="10752" width="9.109375" style="180"/>
    <col min="10753" max="10753" width="4.109375" style="180" customWidth="1"/>
    <col min="10754" max="10754" width="24.6640625" style="180" customWidth="1"/>
    <col min="10755" max="10756" width="7.6640625" style="180" customWidth="1"/>
    <col min="10757" max="10757" width="8.109375" style="180" customWidth="1"/>
    <col min="10758" max="10758" width="7.5546875" style="180" customWidth="1"/>
    <col min="10759" max="10759" width="7.44140625" style="180" customWidth="1"/>
    <col min="10760" max="10760" width="7.5546875" style="180" customWidth="1"/>
    <col min="10761" max="10761" width="7" style="180" customWidth="1"/>
    <col min="10762" max="10766" width="8.109375" style="180" customWidth="1"/>
    <col min="10767" max="10767" width="10.88671875" style="180" customWidth="1"/>
    <col min="10768" max="11008" width="9.109375" style="180"/>
    <col min="11009" max="11009" width="4.109375" style="180" customWidth="1"/>
    <col min="11010" max="11010" width="24.6640625" style="180" customWidth="1"/>
    <col min="11011" max="11012" width="7.6640625" style="180" customWidth="1"/>
    <col min="11013" max="11013" width="8.109375" style="180" customWidth="1"/>
    <col min="11014" max="11014" width="7.5546875" style="180" customWidth="1"/>
    <col min="11015" max="11015" width="7.44140625" style="180" customWidth="1"/>
    <col min="11016" max="11016" width="7.5546875" style="180" customWidth="1"/>
    <col min="11017" max="11017" width="7" style="180" customWidth="1"/>
    <col min="11018" max="11022" width="8.109375" style="180" customWidth="1"/>
    <col min="11023" max="11023" width="10.88671875" style="180" customWidth="1"/>
    <col min="11024" max="11264" width="9.109375" style="180"/>
    <col min="11265" max="11265" width="4.109375" style="180" customWidth="1"/>
    <col min="11266" max="11266" width="24.6640625" style="180" customWidth="1"/>
    <col min="11267" max="11268" width="7.6640625" style="180" customWidth="1"/>
    <col min="11269" max="11269" width="8.109375" style="180" customWidth="1"/>
    <col min="11270" max="11270" width="7.5546875" style="180" customWidth="1"/>
    <col min="11271" max="11271" width="7.44140625" style="180" customWidth="1"/>
    <col min="11272" max="11272" width="7.5546875" style="180" customWidth="1"/>
    <col min="11273" max="11273" width="7" style="180" customWidth="1"/>
    <col min="11274" max="11278" width="8.109375" style="180" customWidth="1"/>
    <col min="11279" max="11279" width="10.88671875" style="180" customWidth="1"/>
    <col min="11280" max="11520" width="9.109375" style="180"/>
    <col min="11521" max="11521" width="4.109375" style="180" customWidth="1"/>
    <col min="11522" max="11522" width="24.6640625" style="180" customWidth="1"/>
    <col min="11523" max="11524" width="7.6640625" style="180" customWidth="1"/>
    <col min="11525" max="11525" width="8.109375" style="180" customWidth="1"/>
    <col min="11526" max="11526" width="7.5546875" style="180" customWidth="1"/>
    <col min="11527" max="11527" width="7.44140625" style="180" customWidth="1"/>
    <col min="11528" max="11528" width="7.5546875" style="180" customWidth="1"/>
    <col min="11529" max="11529" width="7" style="180" customWidth="1"/>
    <col min="11530" max="11534" width="8.109375" style="180" customWidth="1"/>
    <col min="11535" max="11535" width="10.88671875" style="180" customWidth="1"/>
    <col min="11536" max="11776" width="9.109375" style="180"/>
    <col min="11777" max="11777" width="4.109375" style="180" customWidth="1"/>
    <col min="11778" max="11778" width="24.6640625" style="180" customWidth="1"/>
    <col min="11779" max="11780" width="7.6640625" style="180" customWidth="1"/>
    <col min="11781" max="11781" width="8.109375" style="180" customWidth="1"/>
    <col min="11782" max="11782" width="7.5546875" style="180" customWidth="1"/>
    <col min="11783" max="11783" width="7.44140625" style="180" customWidth="1"/>
    <col min="11784" max="11784" width="7.5546875" style="180" customWidth="1"/>
    <col min="11785" max="11785" width="7" style="180" customWidth="1"/>
    <col min="11786" max="11790" width="8.109375" style="180" customWidth="1"/>
    <col min="11791" max="11791" width="10.88671875" style="180" customWidth="1"/>
    <col min="11792" max="12032" width="9.109375" style="180"/>
    <col min="12033" max="12033" width="4.109375" style="180" customWidth="1"/>
    <col min="12034" max="12034" width="24.6640625" style="180" customWidth="1"/>
    <col min="12035" max="12036" width="7.6640625" style="180" customWidth="1"/>
    <col min="12037" max="12037" width="8.109375" style="180" customWidth="1"/>
    <col min="12038" max="12038" width="7.5546875" style="180" customWidth="1"/>
    <col min="12039" max="12039" width="7.44140625" style="180" customWidth="1"/>
    <col min="12040" max="12040" width="7.5546875" style="180" customWidth="1"/>
    <col min="12041" max="12041" width="7" style="180" customWidth="1"/>
    <col min="12042" max="12046" width="8.109375" style="180" customWidth="1"/>
    <col min="12047" max="12047" width="10.88671875" style="180" customWidth="1"/>
    <col min="12048" max="12288" width="9.109375" style="180"/>
    <col min="12289" max="12289" width="4.109375" style="180" customWidth="1"/>
    <col min="12290" max="12290" width="24.6640625" style="180" customWidth="1"/>
    <col min="12291" max="12292" width="7.6640625" style="180" customWidth="1"/>
    <col min="12293" max="12293" width="8.109375" style="180" customWidth="1"/>
    <col min="12294" max="12294" width="7.5546875" style="180" customWidth="1"/>
    <col min="12295" max="12295" width="7.44140625" style="180" customWidth="1"/>
    <col min="12296" max="12296" width="7.5546875" style="180" customWidth="1"/>
    <col min="12297" max="12297" width="7" style="180" customWidth="1"/>
    <col min="12298" max="12302" width="8.109375" style="180" customWidth="1"/>
    <col min="12303" max="12303" width="10.88671875" style="180" customWidth="1"/>
    <col min="12304" max="12544" width="9.109375" style="180"/>
    <col min="12545" max="12545" width="4.109375" style="180" customWidth="1"/>
    <col min="12546" max="12546" width="24.6640625" style="180" customWidth="1"/>
    <col min="12547" max="12548" width="7.6640625" style="180" customWidth="1"/>
    <col min="12549" max="12549" width="8.109375" style="180" customWidth="1"/>
    <col min="12550" max="12550" width="7.5546875" style="180" customWidth="1"/>
    <col min="12551" max="12551" width="7.44140625" style="180" customWidth="1"/>
    <col min="12552" max="12552" width="7.5546875" style="180" customWidth="1"/>
    <col min="12553" max="12553" width="7" style="180" customWidth="1"/>
    <col min="12554" max="12558" width="8.109375" style="180" customWidth="1"/>
    <col min="12559" max="12559" width="10.88671875" style="180" customWidth="1"/>
    <col min="12560" max="12800" width="9.109375" style="180"/>
    <col min="12801" max="12801" width="4.109375" style="180" customWidth="1"/>
    <col min="12802" max="12802" width="24.6640625" style="180" customWidth="1"/>
    <col min="12803" max="12804" width="7.6640625" style="180" customWidth="1"/>
    <col min="12805" max="12805" width="8.109375" style="180" customWidth="1"/>
    <col min="12806" max="12806" width="7.5546875" style="180" customWidth="1"/>
    <col min="12807" max="12807" width="7.44140625" style="180" customWidth="1"/>
    <col min="12808" max="12808" width="7.5546875" style="180" customWidth="1"/>
    <col min="12809" max="12809" width="7" style="180" customWidth="1"/>
    <col min="12810" max="12814" width="8.109375" style="180" customWidth="1"/>
    <col min="12815" max="12815" width="10.88671875" style="180" customWidth="1"/>
    <col min="12816" max="13056" width="9.109375" style="180"/>
    <col min="13057" max="13057" width="4.109375" style="180" customWidth="1"/>
    <col min="13058" max="13058" width="24.6640625" style="180" customWidth="1"/>
    <col min="13059" max="13060" width="7.6640625" style="180" customWidth="1"/>
    <col min="13061" max="13061" width="8.109375" style="180" customWidth="1"/>
    <col min="13062" max="13062" width="7.5546875" style="180" customWidth="1"/>
    <col min="13063" max="13063" width="7.44140625" style="180" customWidth="1"/>
    <col min="13064" max="13064" width="7.5546875" style="180" customWidth="1"/>
    <col min="13065" max="13065" width="7" style="180" customWidth="1"/>
    <col min="13066" max="13070" width="8.109375" style="180" customWidth="1"/>
    <col min="13071" max="13071" width="10.88671875" style="180" customWidth="1"/>
    <col min="13072" max="13312" width="9.109375" style="180"/>
    <col min="13313" max="13313" width="4.109375" style="180" customWidth="1"/>
    <col min="13314" max="13314" width="24.6640625" style="180" customWidth="1"/>
    <col min="13315" max="13316" width="7.6640625" style="180" customWidth="1"/>
    <col min="13317" max="13317" width="8.109375" style="180" customWidth="1"/>
    <col min="13318" max="13318" width="7.5546875" style="180" customWidth="1"/>
    <col min="13319" max="13319" width="7.44140625" style="180" customWidth="1"/>
    <col min="13320" max="13320" width="7.5546875" style="180" customWidth="1"/>
    <col min="13321" max="13321" width="7" style="180" customWidth="1"/>
    <col min="13322" max="13326" width="8.109375" style="180" customWidth="1"/>
    <col min="13327" max="13327" width="10.88671875" style="180" customWidth="1"/>
    <col min="13328" max="13568" width="9.109375" style="180"/>
    <col min="13569" max="13569" width="4.109375" style="180" customWidth="1"/>
    <col min="13570" max="13570" width="24.6640625" style="180" customWidth="1"/>
    <col min="13571" max="13572" width="7.6640625" style="180" customWidth="1"/>
    <col min="13573" max="13573" width="8.109375" style="180" customWidth="1"/>
    <col min="13574" max="13574" width="7.5546875" style="180" customWidth="1"/>
    <col min="13575" max="13575" width="7.44140625" style="180" customWidth="1"/>
    <col min="13576" max="13576" width="7.5546875" style="180" customWidth="1"/>
    <col min="13577" max="13577" width="7" style="180" customWidth="1"/>
    <col min="13578" max="13582" width="8.109375" style="180" customWidth="1"/>
    <col min="13583" max="13583" width="10.88671875" style="180" customWidth="1"/>
    <col min="13584" max="13824" width="9.109375" style="180"/>
    <col min="13825" max="13825" width="4.109375" style="180" customWidth="1"/>
    <col min="13826" max="13826" width="24.6640625" style="180" customWidth="1"/>
    <col min="13827" max="13828" width="7.6640625" style="180" customWidth="1"/>
    <col min="13829" max="13829" width="8.109375" style="180" customWidth="1"/>
    <col min="13830" max="13830" width="7.5546875" style="180" customWidth="1"/>
    <col min="13831" max="13831" width="7.44140625" style="180" customWidth="1"/>
    <col min="13832" max="13832" width="7.5546875" style="180" customWidth="1"/>
    <col min="13833" max="13833" width="7" style="180" customWidth="1"/>
    <col min="13834" max="13838" width="8.109375" style="180" customWidth="1"/>
    <col min="13839" max="13839" width="10.88671875" style="180" customWidth="1"/>
    <col min="13840" max="14080" width="9.109375" style="180"/>
    <col min="14081" max="14081" width="4.109375" style="180" customWidth="1"/>
    <col min="14082" max="14082" width="24.6640625" style="180" customWidth="1"/>
    <col min="14083" max="14084" width="7.6640625" style="180" customWidth="1"/>
    <col min="14085" max="14085" width="8.109375" style="180" customWidth="1"/>
    <col min="14086" max="14086" width="7.5546875" style="180" customWidth="1"/>
    <col min="14087" max="14087" width="7.44140625" style="180" customWidth="1"/>
    <col min="14088" max="14088" width="7.5546875" style="180" customWidth="1"/>
    <col min="14089" max="14089" width="7" style="180" customWidth="1"/>
    <col min="14090" max="14094" width="8.109375" style="180" customWidth="1"/>
    <col min="14095" max="14095" width="10.88671875" style="180" customWidth="1"/>
    <col min="14096" max="14336" width="9.109375" style="180"/>
    <col min="14337" max="14337" width="4.109375" style="180" customWidth="1"/>
    <col min="14338" max="14338" width="24.6640625" style="180" customWidth="1"/>
    <col min="14339" max="14340" width="7.6640625" style="180" customWidth="1"/>
    <col min="14341" max="14341" width="8.109375" style="180" customWidth="1"/>
    <col min="14342" max="14342" width="7.5546875" style="180" customWidth="1"/>
    <col min="14343" max="14343" width="7.44140625" style="180" customWidth="1"/>
    <col min="14344" max="14344" width="7.5546875" style="180" customWidth="1"/>
    <col min="14345" max="14345" width="7" style="180" customWidth="1"/>
    <col min="14346" max="14350" width="8.109375" style="180" customWidth="1"/>
    <col min="14351" max="14351" width="10.88671875" style="180" customWidth="1"/>
    <col min="14352" max="14592" width="9.109375" style="180"/>
    <col min="14593" max="14593" width="4.109375" style="180" customWidth="1"/>
    <col min="14594" max="14594" width="24.6640625" style="180" customWidth="1"/>
    <col min="14595" max="14596" width="7.6640625" style="180" customWidth="1"/>
    <col min="14597" max="14597" width="8.109375" style="180" customWidth="1"/>
    <col min="14598" max="14598" width="7.5546875" style="180" customWidth="1"/>
    <col min="14599" max="14599" width="7.44140625" style="180" customWidth="1"/>
    <col min="14600" max="14600" width="7.5546875" style="180" customWidth="1"/>
    <col min="14601" max="14601" width="7" style="180" customWidth="1"/>
    <col min="14602" max="14606" width="8.109375" style="180" customWidth="1"/>
    <col min="14607" max="14607" width="10.88671875" style="180" customWidth="1"/>
    <col min="14608" max="14848" width="9.109375" style="180"/>
    <col min="14849" max="14849" width="4.109375" style="180" customWidth="1"/>
    <col min="14850" max="14850" width="24.6640625" style="180" customWidth="1"/>
    <col min="14851" max="14852" width="7.6640625" style="180" customWidth="1"/>
    <col min="14853" max="14853" width="8.109375" style="180" customWidth="1"/>
    <col min="14854" max="14854" width="7.5546875" style="180" customWidth="1"/>
    <col min="14855" max="14855" width="7.44140625" style="180" customWidth="1"/>
    <col min="14856" max="14856" width="7.5546875" style="180" customWidth="1"/>
    <col min="14857" max="14857" width="7" style="180" customWidth="1"/>
    <col min="14858" max="14862" width="8.109375" style="180" customWidth="1"/>
    <col min="14863" max="14863" width="10.88671875" style="180" customWidth="1"/>
    <col min="14864" max="15104" width="9.109375" style="180"/>
    <col min="15105" max="15105" width="4.109375" style="180" customWidth="1"/>
    <col min="15106" max="15106" width="24.6640625" style="180" customWidth="1"/>
    <col min="15107" max="15108" width="7.6640625" style="180" customWidth="1"/>
    <col min="15109" max="15109" width="8.109375" style="180" customWidth="1"/>
    <col min="15110" max="15110" width="7.5546875" style="180" customWidth="1"/>
    <col min="15111" max="15111" width="7.44140625" style="180" customWidth="1"/>
    <col min="15112" max="15112" width="7.5546875" style="180" customWidth="1"/>
    <col min="15113" max="15113" width="7" style="180" customWidth="1"/>
    <col min="15114" max="15118" width="8.109375" style="180" customWidth="1"/>
    <col min="15119" max="15119" width="10.88671875" style="180" customWidth="1"/>
    <col min="15120" max="15360" width="9.109375" style="180"/>
    <col min="15361" max="15361" width="4.109375" style="180" customWidth="1"/>
    <col min="15362" max="15362" width="24.6640625" style="180" customWidth="1"/>
    <col min="15363" max="15364" width="7.6640625" style="180" customWidth="1"/>
    <col min="15365" max="15365" width="8.109375" style="180" customWidth="1"/>
    <col min="15366" max="15366" width="7.5546875" style="180" customWidth="1"/>
    <col min="15367" max="15367" width="7.44140625" style="180" customWidth="1"/>
    <col min="15368" max="15368" width="7.5546875" style="180" customWidth="1"/>
    <col min="15369" max="15369" width="7" style="180" customWidth="1"/>
    <col min="15370" max="15374" width="8.109375" style="180" customWidth="1"/>
    <col min="15375" max="15375" width="10.88671875" style="180" customWidth="1"/>
    <col min="15376" max="15616" width="9.109375" style="180"/>
    <col min="15617" max="15617" width="4.109375" style="180" customWidth="1"/>
    <col min="15618" max="15618" width="24.6640625" style="180" customWidth="1"/>
    <col min="15619" max="15620" width="7.6640625" style="180" customWidth="1"/>
    <col min="15621" max="15621" width="8.109375" style="180" customWidth="1"/>
    <col min="15622" max="15622" width="7.5546875" style="180" customWidth="1"/>
    <col min="15623" max="15623" width="7.44140625" style="180" customWidth="1"/>
    <col min="15624" max="15624" width="7.5546875" style="180" customWidth="1"/>
    <col min="15625" max="15625" width="7" style="180" customWidth="1"/>
    <col min="15626" max="15630" width="8.109375" style="180" customWidth="1"/>
    <col min="15631" max="15631" width="10.88671875" style="180" customWidth="1"/>
    <col min="15632" max="15872" width="9.109375" style="180"/>
    <col min="15873" max="15873" width="4.109375" style="180" customWidth="1"/>
    <col min="15874" max="15874" width="24.6640625" style="180" customWidth="1"/>
    <col min="15875" max="15876" width="7.6640625" style="180" customWidth="1"/>
    <col min="15877" max="15877" width="8.109375" style="180" customWidth="1"/>
    <col min="15878" max="15878" width="7.5546875" style="180" customWidth="1"/>
    <col min="15879" max="15879" width="7.44140625" style="180" customWidth="1"/>
    <col min="15880" max="15880" width="7.5546875" style="180" customWidth="1"/>
    <col min="15881" max="15881" width="7" style="180" customWidth="1"/>
    <col min="15882" max="15886" width="8.109375" style="180" customWidth="1"/>
    <col min="15887" max="15887" width="10.88671875" style="180" customWidth="1"/>
    <col min="15888" max="16128" width="9.109375" style="180"/>
    <col min="16129" max="16129" width="4.109375" style="180" customWidth="1"/>
    <col min="16130" max="16130" width="24.6640625" style="180" customWidth="1"/>
    <col min="16131" max="16132" width="7.6640625" style="180" customWidth="1"/>
    <col min="16133" max="16133" width="8.109375" style="180" customWidth="1"/>
    <col min="16134" max="16134" width="7.5546875" style="180" customWidth="1"/>
    <col min="16135" max="16135" width="7.44140625" style="180" customWidth="1"/>
    <col min="16136" max="16136" width="7.5546875" style="180" customWidth="1"/>
    <col min="16137" max="16137" width="7" style="180" customWidth="1"/>
    <col min="16138" max="16142" width="8.109375" style="180" customWidth="1"/>
    <col min="16143" max="16143" width="10.88671875" style="180" customWidth="1"/>
    <col min="16144" max="16384" width="9.109375" style="180"/>
  </cols>
  <sheetData>
    <row r="1" spans="1:28" ht="31.5" customHeight="1" x14ac:dyDescent="0.3">
      <c r="A1" s="870" t="s">
        <v>460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</row>
    <row r="2" spans="1:28" ht="16.2" thickBot="1" x14ac:dyDescent="0.35">
      <c r="O2" s="271" t="str">
        <f>'[4]1. sz tájékoztató tábla'!E3</f>
        <v>Forintban!</v>
      </c>
    </row>
    <row r="3" spans="1:28" s="181" customFormat="1" ht="26.1" customHeight="1" thickBot="1" x14ac:dyDescent="0.35">
      <c r="A3" s="182" t="s">
        <v>323</v>
      </c>
      <c r="B3" s="183" t="s">
        <v>241</v>
      </c>
      <c r="C3" s="183" t="s">
        <v>324</v>
      </c>
      <c r="D3" s="183" t="s">
        <v>325</v>
      </c>
      <c r="E3" s="183" t="s">
        <v>326</v>
      </c>
      <c r="F3" s="183" t="s">
        <v>327</v>
      </c>
      <c r="G3" s="183" t="s">
        <v>328</v>
      </c>
      <c r="H3" s="183" t="s">
        <v>329</v>
      </c>
      <c r="I3" s="183" t="s">
        <v>330</v>
      </c>
      <c r="J3" s="183" t="s">
        <v>331</v>
      </c>
      <c r="K3" s="183" t="s">
        <v>332</v>
      </c>
      <c r="L3" s="183" t="s">
        <v>333</v>
      </c>
      <c r="M3" s="183" t="s">
        <v>334</v>
      </c>
      <c r="N3" s="183" t="s">
        <v>335</v>
      </c>
      <c r="O3" s="184" t="s">
        <v>336</v>
      </c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</row>
    <row r="4" spans="1:28" s="186" customFormat="1" ht="15" customHeight="1" thickBot="1" x14ac:dyDescent="0.35">
      <c r="A4" s="185" t="s">
        <v>4</v>
      </c>
      <c r="B4" s="872" t="s">
        <v>3</v>
      </c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4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</row>
    <row r="5" spans="1:28" s="186" customFormat="1" ht="15" customHeight="1" x14ac:dyDescent="0.3">
      <c r="A5" s="187" t="s">
        <v>10</v>
      </c>
      <c r="B5" s="272" t="s">
        <v>355</v>
      </c>
      <c r="C5" s="304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6">
        <f t="shared" ref="O5:O13" si="0">SUM(C5:N5)</f>
        <v>0</v>
      </c>
      <c r="Q5" s="317">
        <f>'1.1.sz.mell.'!C26</f>
        <v>0</v>
      </c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</row>
    <row r="6" spans="1:28" s="190" customFormat="1" ht="14.1" customHeight="1" x14ac:dyDescent="0.3">
      <c r="A6" s="188" t="s">
        <v>20</v>
      </c>
      <c r="B6" s="192" t="s">
        <v>379</v>
      </c>
      <c r="C6" s="307">
        <v>26182337</v>
      </c>
      <c r="D6" s="307">
        <v>26182337</v>
      </c>
      <c r="E6" s="307">
        <v>26182337</v>
      </c>
      <c r="F6" s="307">
        <v>26182337</v>
      </c>
      <c r="G6" s="307">
        <v>26182337</v>
      </c>
      <c r="H6" s="307">
        <v>26182337</v>
      </c>
      <c r="I6" s="307">
        <v>26182337</v>
      </c>
      <c r="J6" s="307">
        <v>26182337</v>
      </c>
      <c r="K6" s="307">
        <v>26182337</v>
      </c>
      <c r="L6" s="307">
        <v>26182337</v>
      </c>
      <c r="M6" s="307">
        <v>26182337</v>
      </c>
      <c r="N6" s="307">
        <v>26182340</v>
      </c>
      <c r="O6" s="308">
        <f t="shared" si="0"/>
        <v>314188047</v>
      </c>
      <c r="Q6" s="317">
        <f>'1.1.sz.mell.'!C27</f>
        <v>79915000</v>
      </c>
      <c r="R6" s="317"/>
      <c r="S6" s="317">
        <f t="shared" ref="S6:S8" si="1">ROUND(Q6/12,0)</f>
        <v>6659583</v>
      </c>
      <c r="T6" s="317"/>
      <c r="U6" s="317"/>
      <c r="V6" s="317"/>
      <c r="W6" s="317"/>
      <c r="X6" s="317"/>
      <c r="Y6" s="317"/>
      <c r="Z6" s="317"/>
      <c r="AA6" s="317"/>
      <c r="AB6" s="317"/>
    </row>
    <row r="7" spans="1:28" s="190" customFormat="1" ht="27" customHeight="1" x14ac:dyDescent="0.3">
      <c r="A7" s="188" t="s">
        <v>22</v>
      </c>
      <c r="B7" s="191" t="s">
        <v>380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10">
        <f t="shared" si="0"/>
        <v>0</v>
      </c>
      <c r="Q7" s="317"/>
      <c r="R7" s="317"/>
      <c r="S7" s="317">
        <f t="shared" si="1"/>
        <v>0</v>
      </c>
      <c r="T7" s="317"/>
      <c r="U7" s="317"/>
      <c r="V7" s="317"/>
      <c r="W7" s="317"/>
      <c r="X7" s="317"/>
      <c r="Y7" s="317"/>
      <c r="Z7" s="317"/>
      <c r="AA7" s="317"/>
      <c r="AB7" s="317"/>
    </row>
    <row r="8" spans="1:28" s="190" customFormat="1" ht="14.1" customHeight="1" x14ac:dyDescent="0.3">
      <c r="A8" s="188" t="s">
        <v>29</v>
      </c>
      <c r="B8" s="192" t="s">
        <v>337</v>
      </c>
      <c r="C8" s="307">
        <v>6659583</v>
      </c>
      <c r="D8" s="307">
        <v>6659583</v>
      </c>
      <c r="E8" s="307">
        <v>6659583</v>
      </c>
      <c r="F8" s="307">
        <v>6659583</v>
      </c>
      <c r="G8" s="307">
        <v>3103292</v>
      </c>
      <c r="H8" s="307">
        <v>6659583</v>
      </c>
      <c r="I8" s="307">
        <v>6659583</v>
      </c>
      <c r="J8" s="307">
        <v>6659583</v>
      </c>
      <c r="K8" s="307">
        <v>6659583</v>
      </c>
      <c r="L8" s="307">
        <v>7659583</v>
      </c>
      <c r="M8" s="307">
        <v>7159583</v>
      </c>
      <c r="N8" s="307">
        <v>7159587</v>
      </c>
      <c r="O8" s="308">
        <f>SUM(C8:N8)</f>
        <v>78358709</v>
      </c>
      <c r="Q8" s="317">
        <f>'1.1.sz.mell.'!C6</f>
        <v>250985000</v>
      </c>
      <c r="R8" s="317"/>
      <c r="S8" s="317">
        <f t="shared" si="1"/>
        <v>20915417</v>
      </c>
      <c r="T8" s="317"/>
      <c r="U8" s="317"/>
      <c r="V8" s="317"/>
      <c r="W8" s="317"/>
      <c r="X8" s="317"/>
      <c r="Y8" s="317"/>
      <c r="Z8" s="317"/>
      <c r="AA8" s="317"/>
      <c r="AB8" s="317"/>
    </row>
    <row r="9" spans="1:28" s="190" customFormat="1" ht="14.1" customHeight="1" x14ac:dyDescent="0.3">
      <c r="A9" s="188" t="s">
        <v>37</v>
      </c>
      <c r="B9" s="192" t="s">
        <v>292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8">
        <f t="shared" si="0"/>
        <v>0</v>
      </c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</row>
    <row r="10" spans="1:28" s="190" customFormat="1" ht="14.1" customHeight="1" x14ac:dyDescent="0.3">
      <c r="A10" s="188" t="s">
        <v>39</v>
      </c>
      <c r="B10" s="192" t="s">
        <v>381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>
        <v>310000</v>
      </c>
      <c r="O10" s="308">
        <f t="shared" si="0"/>
        <v>310000</v>
      </c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</row>
    <row r="11" spans="1:28" s="190" customFormat="1" ht="14.1" customHeight="1" x14ac:dyDescent="0.3">
      <c r="A11" s="188" t="s">
        <v>41</v>
      </c>
      <c r="B11" s="192" t="s">
        <v>382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8">
        <f t="shared" si="0"/>
        <v>0</v>
      </c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</row>
    <row r="12" spans="1:28" s="190" customFormat="1" ht="27" customHeight="1" thickBot="1" x14ac:dyDescent="0.35">
      <c r="A12" s="188" t="s">
        <v>43</v>
      </c>
      <c r="B12" s="189" t="s">
        <v>338</v>
      </c>
      <c r="C12" s="307"/>
      <c r="D12" s="307"/>
      <c r="E12" s="307"/>
      <c r="F12" s="307"/>
      <c r="G12" s="307">
        <v>24952227</v>
      </c>
      <c r="H12" s="307"/>
      <c r="I12" s="307"/>
      <c r="J12" s="307"/>
      <c r="K12" s="307"/>
      <c r="L12" s="307"/>
      <c r="M12" s="307"/>
      <c r="N12" s="307"/>
      <c r="O12" s="308">
        <f t="shared" si="0"/>
        <v>24952227</v>
      </c>
      <c r="Q12" s="317">
        <f>'1.1.sz.mell.'!C66</f>
        <v>24952227</v>
      </c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</row>
    <row r="13" spans="1:28" s="186" customFormat="1" ht="15.9" customHeight="1" thickBot="1" x14ac:dyDescent="0.35">
      <c r="A13" s="185" t="s">
        <v>51</v>
      </c>
      <c r="B13" s="193" t="s">
        <v>339</v>
      </c>
      <c r="C13" s="311">
        <f t="shared" ref="C13:N13" si="2">SUM(C5:C12)</f>
        <v>32841920</v>
      </c>
      <c r="D13" s="311">
        <f t="shared" si="2"/>
        <v>32841920</v>
      </c>
      <c r="E13" s="311">
        <f t="shared" si="2"/>
        <v>32841920</v>
      </c>
      <c r="F13" s="311">
        <f t="shared" si="2"/>
        <v>32841920</v>
      </c>
      <c r="G13" s="311">
        <f t="shared" si="2"/>
        <v>54237856</v>
      </c>
      <c r="H13" s="311">
        <f t="shared" si="2"/>
        <v>32841920</v>
      </c>
      <c r="I13" s="311">
        <f t="shared" si="2"/>
        <v>32841920</v>
      </c>
      <c r="J13" s="311">
        <f t="shared" si="2"/>
        <v>32841920</v>
      </c>
      <c r="K13" s="311">
        <f t="shared" si="2"/>
        <v>32841920</v>
      </c>
      <c r="L13" s="311">
        <f t="shared" si="2"/>
        <v>33841920</v>
      </c>
      <c r="M13" s="311">
        <f t="shared" si="2"/>
        <v>33341920</v>
      </c>
      <c r="N13" s="311">
        <f t="shared" si="2"/>
        <v>33651927</v>
      </c>
      <c r="O13" s="312">
        <f t="shared" si="0"/>
        <v>417808983</v>
      </c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</row>
    <row r="14" spans="1:28" s="186" customFormat="1" ht="15" customHeight="1" thickBot="1" x14ac:dyDescent="0.35">
      <c r="A14" s="185" t="s">
        <v>249</v>
      </c>
      <c r="B14" s="872" t="s">
        <v>53</v>
      </c>
      <c r="C14" s="873"/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4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</row>
    <row r="15" spans="1:28" s="190" customFormat="1" ht="14.1" customHeight="1" x14ac:dyDescent="0.3">
      <c r="A15" s="194" t="s">
        <v>250</v>
      </c>
      <c r="B15" s="195" t="s">
        <v>243</v>
      </c>
      <c r="C15" s="304">
        <v>22957883</v>
      </c>
      <c r="D15" s="304">
        <v>22957883</v>
      </c>
      <c r="E15" s="304">
        <v>22957883</v>
      </c>
      <c r="F15" s="304">
        <v>22957883</v>
      </c>
      <c r="G15" s="304">
        <v>22957883</v>
      </c>
      <c r="H15" s="304">
        <v>22957883</v>
      </c>
      <c r="I15" s="304">
        <v>22957883</v>
      </c>
      <c r="J15" s="304">
        <v>22957883</v>
      </c>
      <c r="K15" s="304">
        <v>22957883</v>
      </c>
      <c r="L15" s="304">
        <v>22957883</v>
      </c>
      <c r="M15" s="304">
        <v>22957883</v>
      </c>
      <c r="N15" s="304">
        <v>22957887</v>
      </c>
      <c r="O15" s="310">
        <f t="shared" ref="O15:O26" si="3">SUM(C15:N15)</f>
        <v>275494600</v>
      </c>
      <c r="Q15" s="317">
        <f>'1.1.sz.mell.'!C86</f>
        <v>223536000</v>
      </c>
      <c r="R15" s="317"/>
      <c r="S15" s="317">
        <f>ROUND(Q15/12,0)</f>
        <v>18628000</v>
      </c>
      <c r="T15" s="317"/>
      <c r="U15" s="317"/>
      <c r="V15" s="317"/>
      <c r="W15" s="317"/>
      <c r="X15" s="317"/>
      <c r="Y15" s="317"/>
      <c r="Z15" s="317"/>
      <c r="AA15" s="317"/>
      <c r="AB15" s="317"/>
    </row>
    <row r="16" spans="1:28" s="190" customFormat="1" ht="27" customHeight="1" x14ac:dyDescent="0.3">
      <c r="A16" s="188" t="s">
        <v>251</v>
      </c>
      <c r="B16" s="189" t="s">
        <v>56</v>
      </c>
      <c r="C16" s="304">
        <v>3408287</v>
      </c>
      <c r="D16" s="304">
        <v>3408287</v>
      </c>
      <c r="E16" s="304">
        <v>3408287</v>
      </c>
      <c r="F16" s="304">
        <v>3408287</v>
      </c>
      <c r="G16" s="304">
        <v>3408287</v>
      </c>
      <c r="H16" s="304">
        <v>3408287</v>
      </c>
      <c r="I16" s="304">
        <v>3408287</v>
      </c>
      <c r="J16" s="304">
        <v>3408287</v>
      </c>
      <c r="K16" s="304">
        <v>3408287</v>
      </c>
      <c r="L16" s="304">
        <v>3408287</v>
      </c>
      <c r="M16" s="304">
        <v>3408287</v>
      </c>
      <c r="N16" s="304">
        <v>3408290</v>
      </c>
      <c r="O16" s="308">
        <f t="shared" si="3"/>
        <v>40899447</v>
      </c>
      <c r="Q16" s="317">
        <f>'1.1.sz.mell.'!C87</f>
        <v>30380000</v>
      </c>
      <c r="R16" s="317"/>
      <c r="S16" s="317">
        <f t="shared" ref="S16:S17" si="4">ROUND(Q16/12,0)</f>
        <v>2531667</v>
      </c>
      <c r="T16" s="317"/>
      <c r="U16" s="317"/>
      <c r="V16" s="317"/>
      <c r="W16" s="317"/>
      <c r="X16" s="317"/>
      <c r="Y16" s="317"/>
      <c r="Z16" s="317"/>
      <c r="AA16" s="317"/>
      <c r="AB16" s="317"/>
    </row>
    <row r="17" spans="1:28" s="190" customFormat="1" ht="14.1" customHeight="1" x14ac:dyDescent="0.3">
      <c r="A17" s="188" t="s">
        <v>254</v>
      </c>
      <c r="B17" s="192" t="s">
        <v>57</v>
      </c>
      <c r="C17" s="307">
        <v>6001667</v>
      </c>
      <c r="D17" s="307">
        <v>6001667</v>
      </c>
      <c r="E17" s="307">
        <v>6001667</v>
      </c>
      <c r="F17" s="307">
        <v>6001667</v>
      </c>
      <c r="G17" s="307">
        <v>6001667</v>
      </c>
      <c r="H17" s="307">
        <v>6001667</v>
      </c>
      <c r="I17" s="307">
        <v>6001667</v>
      </c>
      <c r="J17" s="307">
        <v>6001667</v>
      </c>
      <c r="K17" s="307">
        <v>6001667</v>
      </c>
      <c r="L17" s="307">
        <v>6001667</v>
      </c>
      <c r="M17" s="307">
        <v>8571667</v>
      </c>
      <c r="N17" s="307">
        <v>6341663</v>
      </c>
      <c r="O17" s="308">
        <f t="shared" si="3"/>
        <v>74930000</v>
      </c>
      <c r="Q17" s="317">
        <f>'1.1.sz.mell.'!C88</f>
        <v>71685000</v>
      </c>
      <c r="R17" s="317"/>
      <c r="S17" s="317">
        <f t="shared" si="4"/>
        <v>5973750</v>
      </c>
      <c r="T17" s="317"/>
      <c r="U17" s="317"/>
      <c r="V17" s="317"/>
      <c r="W17" s="317"/>
      <c r="X17" s="317"/>
      <c r="Y17" s="317"/>
      <c r="Z17" s="317"/>
      <c r="AA17" s="317"/>
      <c r="AB17" s="317"/>
    </row>
    <row r="18" spans="1:28" s="190" customFormat="1" ht="14.1" customHeight="1" x14ac:dyDescent="0.3">
      <c r="A18" s="188" t="s">
        <v>257</v>
      </c>
      <c r="B18" s="192" t="s">
        <v>58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8">
        <f t="shared" si="3"/>
        <v>0</v>
      </c>
      <c r="Q18" s="317">
        <f>'1.1.sz.mell.'!C89</f>
        <v>0</v>
      </c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</row>
    <row r="19" spans="1:28" s="190" customFormat="1" ht="14.1" customHeight="1" x14ac:dyDescent="0.3">
      <c r="A19" s="188" t="s">
        <v>260</v>
      </c>
      <c r="B19" s="192" t="s">
        <v>59</v>
      </c>
      <c r="C19" s="307"/>
      <c r="D19" s="307"/>
      <c r="E19" s="307">
        <v>1572500</v>
      </c>
      <c r="F19" s="307">
        <v>500000</v>
      </c>
      <c r="G19" s="307">
        <v>2732951</v>
      </c>
      <c r="H19" s="307">
        <v>1572500</v>
      </c>
      <c r="I19" s="307"/>
      <c r="J19" s="307"/>
      <c r="K19" s="307">
        <v>1572500</v>
      </c>
      <c r="L19" s="307"/>
      <c r="M19" s="307"/>
      <c r="N19" s="307">
        <v>1572500</v>
      </c>
      <c r="O19" s="308">
        <f t="shared" si="3"/>
        <v>9522951</v>
      </c>
      <c r="Q19" s="317">
        <f>'1.1.sz.mell.'!C90</f>
        <v>7516351</v>
      </c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</row>
    <row r="20" spans="1:28" s="190" customFormat="1" ht="14.1" customHeight="1" x14ac:dyDescent="0.3">
      <c r="A20" s="188" t="s">
        <v>263</v>
      </c>
      <c r="B20" s="192" t="s">
        <v>61</v>
      </c>
      <c r="C20" s="307"/>
      <c r="D20" s="307"/>
      <c r="E20" s="307"/>
      <c r="F20" s="307"/>
      <c r="G20" s="307">
        <v>1723400</v>
      </c>
      <c r="H20" s="307"/>
      <c r="I20" s="307">
        <v>125000</v>
      </c>
      <c r="J20" s="307"/>
      <c r="K20" s="307"/>
      <c r="L20" s="307"/>
      <c r="M20" s="307"/>
      <c r="N20" s="307"/>
      <c r="O20" s="308">
        <f t="shared" si="3"/>
        <v>1848400</v>
      </c>
      <c r="Q20" s="317">
        <f>'1.1.sz.mell.'!C92</f>
        <v>830000</v>
      </c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</row>
    <row r="21" spans="1:28" s="190" customFormat="1" x14ac:dyDescent="0.3">
      <c r="A21" s="188" t="s">
        <v>266</v>
      </c>
      <c r="B21" s="189" t="s">
        <v>62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8">
        <f t="shared" si="3"/>
        <v>0</v>
      </c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</row>
    <row r="22" spans="1:28" s="190" customFormat="1" ht="14.1" customHeight="1" x14ac:dyDescent="0.3">
      <c r="A22" s="188" t="s">
        <v>269</v>
      </c>
      <c r="B22" s="192" t="s">
        <v>232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8">
        <f t="shared" si="3"/>
        <v>0</v>
      </c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</row>
    <row r="23" spans="1:28" s="190" customFormat="1" ht="14.1" customHeight="1" x14ac:dyDescent="0.3">
      <c r="A23" s="188" t="s">
        <v>272</v>
      </c>
      <c r="B23" s="192" t="s">
        <v>248</v>
      </c>
      <c r="C23" s="307"/>
      <c r="D23" s="307"/>
      <c r="E23" s="307"/>
      <c r="F23" s="307"/>
      <c r="G23" s="307">
        <v>15113585</v>
      </c>
      <c r="H23" s="307"/>
      <c r="I23" s="307"/>
      <c r="J23" s="307"/>
      <c r="K23" s="307"/>
      <c r="L23" s="307"/>
      <c r="M23" s="307"/>
      <c r="N23" s="307"/>
      <c r="O23" s="308">
        <f t="shared" si="3"/>
        <v>15113585</v>
      </c>
      <c r="Q23" s="317">
        <f>'1.1.sz.mell.'!C97</f>
        <v>21904876</v>
      </c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</row>
    <row r="24" spans="1:28" s="190" customFormat="1" ht="13.5" customHeight="1" x14ac:dyDescent="0.3">
      <c r="A24" s="188" t="s">
        <v>275</v>
      </c>
      <c r="B24" s="192" t="s">
        <v>383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8">
        <f t="shared" si="3"/>
        <v>0</v>
      </c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</row>
    <row r="25" spans="1:28" s="190" customFormat="1" ht="14.1" customHeight="1" thickBot="1" x14ac:dyDescent="0.35">
      <c r="A25" s="188" t="s">
        <v>277</v>
      </c>
      <c r="B25" s="192" t="s">
        <v>340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8">
        <f t="shared" si="3"/>
        <v>0</v>
      </c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</row>
    <row r="26" spans="1:28" s="186" customFormat="1" ht="15.9" customHeight="1" thickBot="1" x14ac:dyDescent="0.35">
      <c r="A26" s="196" t="s">
        <v>280</v>
      </c>
      <c r="B26" s="193" t="s">
        <v>341</v>
      </c>
      <c r="C26" s="311">
        <f t="shared" ref="C26:N26" si="5">SUM(C15:C25)</f>
        <v>32367837</v>
      </c>
      <c r="D26" s="311">
        <f t="shared" si="5"/>
        <v>32367837</v>
      </c>
      <c r="E26" s="311">
        <f t="shared" si="5"/>
        <v>33940337</v>
      </c>
      <c r="F26" s="311">
        <f t="shared" si="5"/>
        <v>32867837</v>
      </c>
      <c r="G26" s="311">
        <f t="shared" si="5"/>
        <v>51937773</v>
      </c>
      <c r="H26" s="311">
        <f t="shared" si="5"/>
        <v>33940337</v>
      </c>
      <c r="I26" s="311">
        <f t="shared" si="5"/>
        <v>32492837</v>
      </c>
      <c r="J26" s="311">
        <f t="shared" si="5"/>
        <v>32367837</v>
      </c>
      <c r="K26" s="311">
        <f t="shared" si="5"/>
        <v>33940337</v>
      </c>
      <c r="L26" s="311">
        <f t="shared" si="5"/>
        <v>32367837</v>
      </c>
      <c r="M26" s="311">
        <f t="shared" si="5"/>
        <v>34937837</v>
      </c>
      <c r="N26" s="311">
        <f t="shared" si="5"/>
        <v>34280340</v>
      </c>
      <c r="O26" s="312">
        <f t="shared" si="3"/>
        <v>417808983</v>
      </c>
      <c r="Q26" s="317">
        <f>SUM(Q15:Q25)</f>
        <v>355852227</v>
      </c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</row>
    <row r="27" spans="1:28" ht="16.2" thickBot="1" x14ac:dyDescent="0.35">
      <c r="A27" s="196" t="s">
        <v>283</v>
      </c>
      <c r="B27" s="197" t="s">
        <v>342</v>
      </c>
      <c r="C27" s="313">
        <f t="shared" ref="C27:O27" si="6">C13-C26</f>
        <v>474083</v>
      </c>
      <c r="D27" s="313">
        <f t="shared" si="6"/>
        <v>474083</v>
      </c>
      <c r="E27" s="313">
        <f t="shared" si="6"/>
        <v>-1098417</v>
      </c>
      <c r="F27" s="313">
        <f t="shared" si="6"/>
        <v>-25917</v>
      </c>
      <c r="G27" s="313">
        <f t="shared" si="6"/>
        <v>2300083</v>
      </c>
      <c r="H27" s="313">
        <f t="shared" si="6"/>
        <v>-1098417</v>
      </c>
      <c r="I27" s="313">
        <f t="shared" si="6"/>
        <v>349083</v>
      </c>
      <c r="J27" s="313">
        <f t="shared" si="6"/>
        <v>474083</v>
      </c>
      <c r="K27" s="313">
        <f t="shared" si="6"/>
        <v>-1098417</v>
      </c>
      <c r="L27" s="313">
        <f t="shared" si="6"/>
        <v>1474083</v>
      </c>
      <c r="M27" s="313">
        <f t="shared" si="6"/>
        <v>-1595917</v>
      </c>
      <c r="N27" s="313">
        <f t="shared" si="6"/>
        <v>-628413</v>
      </c>
      <c r="O27" s="314">
        <f t="shared" si="6"/>
        <v>0</v>
      </c>
    </row>
    <row r="28" spans="1:28" x14ac:dyDescent="0.3">
      <c r="A28" s="198"/>
    </row>
    <row r="29" spans="1:28" x14ac:dyDescent="0.3">
      <c r="B29" s="199"/>
      <c r="C29" s="200"/>
      <c r="D29" s="200"/>
    </row>
    <row r="33" spans="3:15" x14ac:dyDescent="0.3"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</row>
  </sheetData>
  <mergeCells count="3">
    <mergeCell ref="A1:O1"/>
    <mergeCell ref="B4:O4"/>
    <mergeCell ref="B14:O14"/>
  </mergeCells>
  <printOptions horizontalCentered="1"/>
  <pageMargins left="0.42" right="0.38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dőlt"6. 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"/>
  <sheetViews>
    <sheetView view="pageBreakPreview" zoomScale="130" zoomScaleNormal="100" zoomScaleSheetLayoutView="130" workbookViewId="0">
      <selection activeCell="C73" sqref="C73:D73"/>
    </sheetView>
  </sheetViews>
  <sheetFormatPr defaultColWidth="9.109375" defaultRowHeight="13.2" x14ac:dyDescent="0.25"/>
  <cols>
    <col min="1" max="1" width="25.44140625" style="209" bestFit="1" customWidth="1"/>
    <col min="2" max="4" width="9.109375" style="209"/>
    <col min="5" max="5" width="8.33203125" style="209" bestFit="1" customWidth="1"/>
    <col min="6" max="16384" width="9.109375" style="209"/>
  </cols>
  <sheetData>
    <row r="1" spans="1:13" x14ac:dyDescent="0.25">
      <c r="A1" s="880" t="s">
        <v>356</v>
      </c>
      <c r="B1" s="875" t="s">
        <v>357</v>
      </c>
      <c r="C1" s="875"/>
      <c r="D1" s="875"/>
      <c r="E1" s="876"/>
      <c r="F1" s="875" t="s">
        <v>358</v>
      </c>
      <c r="G1" s="875"/>
      <c r="H1" s="875"/>
      <c r="I1" s="876"/>
      <c r="J1" s="875" t="s">
        <v>357</v>
      </c>
      <c r="K1" s="875"/>
      <c r="L1" s="875"/>
      <c r="M1" s="876"/>
    </row>
    <row r="2" spans="1:13" x14ac:dyDescent="0.25">
      <c r="A2" s="881"/>
      <c r="B2" s="877">
        <v>44562</v>
      </c>
      <c r="C2" s="878"/>
      <c r="D2" s="878"/>
      <c r="E2" s="879"/>
      <c r="F2" s="877">
        <v>44593</v>
      </c>
      <c r="G2" s="878"/>
      <c r="H2" s="878"/>
      <c r="I2" s="879"/>
      <c r="J2" s="877">
        <v>44593</v>
      </c>
      <c r="K2" s="878"/>
      <c r="L2" s="878"/>
      <c r="M2" s="879"/>
    </row>
    <row r="3" spans="1:13" ht="26.4" x14ac:dyDescent="0.25">
      <c r="A3" s="882"/>
      <c r="B3" s="210" t="s">
        <v>349</v>
      </c>
      <c r="C3" s="211" t="s">
        <v>350</v>
      </c>
      <c r="D3" s="212" t="s">
        <v>360</v>
      </c>
      <c r="E3" s="212" t="s">
        <v>69</v>
      </c>
      <c r="F3" s="210" t="s">
        <v>349</v>
      </c>
      <c r="G3" s="211" t="s">
        <v>350</v>
      </c>
      <c r="H3" s="212" t="s">
        <v>360</v>
      </c>
      <c r="I3" s="212" t="s">
        <v>69</v>
      </c>
      <c r="J3" s="210" t="s">
        <v>349</v>
      </c>
      <c r="K3" s="211" t="s">
        <v>350</v>
      </c>
      <c r="L3" s="212" t="s">
        <v>360</v>
      </c>
      <c r="M3" s="212" t="s">
        <v>69</v>
      </c>
    </row>
    <row r="4" spans="1:13" x14ac:dyDescent="0.25">
      <c r="A4" s="213"/>
      <c r="B4" s="214"/>
      <c r="C4" s="214"/>
      <c r="D4" s="214"/>
      <c r="F4" s="214"/>
      <c r="H4" s="214"/>
      <c r="J4" s="214"/>
      <c r="L4" s="214"/>
    </row>
    <row r="5" spans="1:13" x14ac:dyDescent="0.25">
      <c r="A5" s="216" t="s">
        <v>359</v>
      </c>
      <c r="B5" s="217">
        <v>54</v>
      </c>
      <c r="C5" s="217">
        <v>9</v>
      </c>
      <c r="D5" s="217">
        <v>0</v>
      </c>
      <c r="E5" s="218">
        <f>SUM(B5:D5)</f>
        <v>63</v>
      </c>
      <c r="F5" s="217">
        <v>1</v>
      </c>
      <c r="G5" s="218"/>
      <c r="H5" s="217"/>
      <c r="I5" s="218">
        <f>SUM(F5:H5)</f>
        <v>1</v>
      </c>
      <c r="J5" s="217">
        <f>B5+F5</f>
        <v>55</v>
      </c>
      <c r="K5" s="217">
        <f t="shared" ref="K5:L5" si="0">C5+G5</f>
        <v>9</v>
      </c>
      <c r="L5" s="217">
        <f t="shared" si="0"/>
        <v>0</v>
      </c>
      <c r="M5" s="219">
        <f>J5+K5+L5</f>
        <v>64</v>
      </c>
    </row>
    <row r="6" spans="1:13" ht="13.8" thickBot="1" x14ac:dyDescent="0.3">
      <c r="A6" s="220"/>
      <c r="B6" s="215"/>
      <c r="C6" s="215"/>
      <c r="D6" s="215"/>
      <c r="E6" s="221"/>
      <c r="F6" s="215"/>
      <c r="H6" s="215"/>
      <c r="I6" s="221"/>
      <c r="J6" s="214"/>
      <c r="K6" s="221"/>
      <c r="L6" s="214"/>
      <c r="M6" s="225"/>
    </row>
    <row r="7" spans="1:13" ht="13.8" thickBot="1" x14ac:dyDescent="0.3">
      <c r="A7" s="226" t="s">
        <v>69</v>
      </c>
      <c r="B7" s="223">
        <f>SUM(B5:B6)</f>
        <v>54</v>
      </c>
      <c r="C7" s="222">
        <f t="shared" ref="C7:I7" si="1">SUM(C5:C6)</f>
        <v>9</v>
      </c>
      <c r="D7" s="222">
        <f t="shared" si="1"/>
        <v>0</v>
      </c>
      <c r="E7" s="222">
        <f t="shared" si="1"/>
        <v>63</v>
      </c>
      <c r="F7" s="222">
        <f t="shared" si="1"/>
        <v>1</v>
      </c>
      <c r="G7" s="222">
        <f t="shared" si="1"/>
        <v>0</v>
      </c>
      <c r="H7" s="222">
        <f t="shared" si="1"/>
        <v>0</v>
      </c>
      <c r="I7" s="222">
        <f t="shared" si="1"/>
        <v>1</v>
      </c>
      <c r="J7" s="222">
        <f t="shared" ref="J7:M7" si="2">SUM(J5:J6)</f>
        <v>55</v>
      </c>
      <c r="K7" s="222">
        <f t="shared" si="2"/>
        <v>9</v>
      </c>
      <c r="L7" s="222">
        <f t="shared" si="2"/>
        <v>0</v>
      </c>
      <c r="M7" s="228">
        <f t="shared" si="2"/>
        <v>64</v>
      </c>
    </row>
    <row r="8" spans="1:13" x14ac:dyDescent="0.25">
      <c r="A8" s="224"/>
      <c r="M8" s="227"/>
    </row>
    <row r="9" spans="1:13" x14ac:dyDescent="0.25">
      <c r="A9" s="224"/>
    </row>
  </sheetData>
  <mergeCells count="7">
    <mergeCell ref="J1:M1"/>
    <mergeCell ref="J2:M2"/>
    <mergeCell ref="F2:I2"/>
    <mergeCell ref="A1:A3"/>
    <mergeCell ref="B1:E1"/>
    <mergeCell ref="F1:I1"/>
    <mergeCell ref="B2:E2"/>
  </mergeCells>
  <printOptions horizontalCentered="1"/>
  <pageMargins left="0.23622047244094491" right="0.23622047244094491" top="1.3385826771653544" bottom="0.74803149606299213" header="0.31496062992125984" footer="0.31496062992125984"/>
  <pageSetup paperSize="9" orientation="landscape" r:id="rId1"/>
  <headerFooter>
    <oddHeader>&amp;C&amp;"-,Félkövér"&amp;14Bonyhádi Gondozási &amp;16Központ
2022. évi engedélyezett létszám&amp;R7. 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82"/>
  <sheetViews>
    <sheetView topLeftCell="A10" zoomScale="130" zoomScaleNormal="130" zoomScaleSheetLayoutView="100" workbookViewId="0">
      <selection activeCell="C73" sqref="C73:D73"/>
    </sheetView>
  </sheetViews>
  <sheetFormatPr defaultRowHeight="15.6" x14ac:dyDescent="0.3"/>
  <cols>
    <col min="1" max="1" width="7.33203125" style="64" customWidth="1"/>
    <col min="2" max="2" width="53.5546875" style="64" customWidth="1"/>
    <col min="3" max="5" width="13.5546875" style="64" customWidth="1"/>
    <col min="6" max="254" width="9.109375" style="64"/>
    <col min="255" max="255" width="7.33203125" style="64" customWidth="1"/>
    <col min="256" max="256" width="53.5546875" style="64" customWidth="1"/>
    <col min="257" max="259" width="13.5546875" style="64" customWidth="1"/>
    <col min="260" max="510" width="9.109375" style="64"/>
    <col min="511" max="511" width="7.33203125" style="64" customWidth="1"/>
    <col min="512" max="512" width="53.5546875" style="64" customWidth="1"/>
    <col min="513" max="515" width="13.5546875" style="64" customWidth="1"/>
    <col min="516" max="766" width="9.109375" style="64"/>
    <col min="767" max="767" width="7.33203125" style="64" customWidth="1"/>
    <col min="768" max="768" width="53.5546875" style="64" customWidth="1"/>
    <col min="769" max="771" width="13.5546875" style="64" customWidth="1"/>
    <col min="772" max="1022" width="9.109375" style="64"/>
    <col min="1023" max="1023" width="7.33203125" style="64" customWidth="1"/>
    <col min="1024" max="1024" width="53.5546875" style="64" customWidth="1"/>
    <col min="1025" max="1027" width="13.5546875" style="64" customWidth="1"/>
    <col min="1028" max="1278" width="9.109375" style="64"/>
    <col min="1279" max="1279" width="7.33203125" style="64" customWidth="1"/>
    <col min="1280" max="1280" width="53.5546875" style="64" customWidth="1"/>
    <col min="1281" max="1283" width="13.5546875" style="64" customWidth="1"/>
    <col min="1284" max="1534" width="9.109375" style="64"/>
    <col min="1535" max="1535" width="7.33203125" style="64" customWidth="1"/>
    <col min="1536" max="1536" width="53.5546875" style="64" customWidth="1"/>
    <col min="1537" max="1539" width="13.5546875" style="64" customWidth="1"/>
    <col min="1540" max="1790" width="9.109375" style="64"/>
    <col min="1791" max="1791" width="7.33203125" style="64" customWidth="1"/>
    <col min="1792" max="1792" width="53.5546875" style="64" customWidth="1"/>
    <col min="1793" max="1795" width="13.5546875" style="64" customWidth="1"/>
    <col min="1796" max="2046" width="9.109375" style="64"/>
    <col min="2047" max="2047" width="7.33203125" style="64" customWidth="1"/>
    <col min="2048" max="2048" width="53.5546875" style="64" customWidth="1"/>
    <col min="2049" max="2051" width="13.5546875" style="64" customWidth="1"/>
    <col min="2052" max="2302" width="9.109375" style="64"/>
    <col min="2303" max="2303" width="7.33203125" style="64" customWidth="1"/>
    <col min="2304" max="2304" width="53.5546875" style="64" customWidth="1"/>
    <col min="2305" max="2307" width="13.5546875" style="64" customWidth="1"/>
    <col min="2308" max="2558" width="9.109375" style="64"/>
    <col min="2559" max="2559" width="7.33203125" style="64" customWidth="1"/>
    <col min="2560" max="2560" width="53.5546875" style="64" customWidth="1"/>
    <col min="2561" max="2563" width="13.5546875" style="64" customWidth="1"/>
    <col min="2564" max="2814" width="9.109375" style="64"/>
    <col min="2815" max="2815" width="7.33203125" style="64" customWidth="1"/>
    <col min="2816" max="2816" width="53.5546875" style="64" customWidth="1"/>
    <col min="2817" max="2819" width="13.5546875" style="64" customWidth="1"/>
    <col min="2820" max="3070" width="9.109375" style="64"/>
    <col min="3071" max="3071" width="7.33203125" style="64" customWidth="1"/>
    <col min="3072" max="3072" width="53.5546875" style="64" customWidth="1"/>
    <col min="3073" max="3075" width="13.5546875" style="64" customWidth="1"/>
    <col min="3076" max="3326" width="9.109375" style="64"/>
    <col min="3327" max="3327" width="7.33203125" style="64" customWidth="1"/>
    <col min="3328" max="3328" width="53.5546875" style="64" customWidth="1"/>
    <col min="3329" max="3331" width="13.5546875" style="64" customWidth="1"/>
    <col min="3332" max="3582" width="9.109375" style="64"/>
    <col min="3583" max="3583" width="7.33203125" style="64" customWidth="1"/>
    <col min="3584" max="3584" width="53.5546875" style="64" customWidth="1"/>
    <col min="3585" max="3587" width="13.5546875" style="64" customWidth="1"/>
    <col min="3588" max="3838" width="9.109375" style="64"/>
    <col min="3839" max="3839" width="7.33203125" style="64" customWidth="1"/>
    <col min="3840" max="3840" width="53.5546875" style="64" customWidth="1"/>
    <col min="3841" max="3843" width="13.5546875" style="64" customWidth="1"/>
    <col min="3844" max="4094" width="9.109375" style="64"/>
    <col min="4095" max="4095" width="7.33203125" style="64" customWidth="1"/>
    <col min="4096" max="4096" width="53.5546875" style="64" customWidth="1"/>
    <col min="4097" max="4099" width="13.5546875" style="64" customWidth="1"/>
    <col min="4100" max="4350" width="9.109375" style="64"/>
    <col min="4351" max="4351" width="7.33203125" style="64" customWidth="1"/>
    <col min="4352" max="4352" width="53.5546875" style="64" customWidth="1"/>
    <col min="4353" max="4355" width="13.5546875" style="64" customWidth="1"/>
    <col min="4356" max="4606" width="9.109375" style="64"/>
    <col min="4607" max="4607" width="7.33203125" style="64" customWidth="1"/>
    <col min="4608" max="4608" width="53.5546875" style="64" customWidth="1"/>
    <col min="4609" max="4611" width="13.5546875" style="64" customWidth="1"/>
    <col min="4612" max="4862" width="9.109375" style="64"/>
    <col min="4863" max="4863" width="7.33203125" style="64" customWidth="1"/>
    <col min="4864" max="4864" width="53.5546875" style="64" customWidth="1"/>
    <col min="4865" max="4867" width="13.5546875" style="64" customWidth="1"/>
    <col min="4868" max="5118" width="9.109375" style="64"/>
    <col min="5119" max="5119" width="7.33203125" style="64" customWidth="1"/>
    <col min="5120" max="5120" width="53.5546875" style="64" customWidth="1"/>
    <col min="5121" max="5123" width="13.5546875" style="64" customWidth="1"/>
    <col min="5124" max="5374" width="9.109375" style="64"/>
    <col min="5375" max="5375" width="7.33203125" style="64" customWidth="1"/>
    <col min="5376" max="5376" width="53.5546875" style="64" customWidth="1"/>
    <col min="5377" max="5379" width="13.5546875" style="64" customWidth="1"/>
    <col min="5380" max="5630" width="9.109375" style="64"/>
    <col min="5631" max="5631" width="7.33203125" style="64" customWidth="1"/>
    <col min="5632" max="5632" width="53.5546875" style="64" customWidth="1"/>
    <col min="5633" max="5635" width="13.5546875" style="64" customWidth="1"/>
    <col min="5636" max="5886" width="9.109375" style="64"/>
    <col min="5887" max="5887" width="7.33203125" style="64" customWidth="1"/>
    <col min="5888" max="5888" width="53.5546875" style="64" customWidth="1"/>
    <col min="5889" max="5891" width="13.5546875" style="64" customWidth="1"/>
    <col min="5892" max="6142" width="9.109375" style="64"/>
    <col min="6143" max="6143" width="7.33203125" style="64" customWidth="1"/>
    <col min="6144" max="6144" width="53.5546875" style="64" customWidth="1"/>
    <col min="6145" max="6147" width="13.5546875" style="64" customWidth="1"/>
    <col min="6148" max="6398" width="9.109375" style="64"/>
    <col min="6399" max="6399" width="7.33203125" style="64" customWidth="1"/>
    <col min="6400" max="6400" width="53.5546875" style="64" customWidth="1"/>
    <col min="6401" max="6403" width="13.5546875" style="64" customWidth="1"/>
    <col min="6404" max="6654" width="9.109375" style="64"/>
    <col min="6655" max="6655" width="7.33203125" style="64" customWidth="1"/>
    <col min="6656" max="6656" width="53.5546875" style="64" customWidth="1"/>
    <col min="6657" max="6659" width="13.5546875" style="64" customWidth="1"/>
    <col min="6660" max="6910" width="9.109375" style="64"/>
    <col min="6911" max="6911" width="7.33203125" style="64" customWidth="1"/>
    <col min="6912" max="6912" width="53.5546875" style="64" customWidth="1"/>
    <col min="6913" max="6915" width="13.5546875" style="64" customWidth="1"/>
    <col min="6916" max="7166" width="9.109375" style="64"/>
    <col min="7167" max="7167" width="7.33203125" style="64" customWidth="1"/>
    <col min="7168" max="7168" width="53.5546875" style="64" customWidth="1"/>
    <col min="7169" max="7171" width="13.5546875" style="64" customWidth="1"/>
    <col min="7172" max="7422" width="9.109375" style="64"/>
    <col min="7423" max="7423" width="7.33203125" style="64" customWidth="1"/>
    <col min="7424" max="7424" width="53.5546875" style="64" customWidth="1"/>
    <col min="7425" max="7427" width="13.5546875" style="64" customWidth="1"/>
    <col min="7428" max="7678" width="9.109375" style="64"/>
    <col min="7679" max="7679" width="7.33203125" style="64" customWidth="1"/>
    <col min="7680" max="7680" width="53.5546875" style="64" customWidth="1"/>
    <col min="7681" max="7683" width="13.5546875" style="64" customWidth="1"/>
    <col min="7684" max="7934" width="9.109375" style="64"/>
    <col min="7935" max="7935" width="7.33203125" style="64" customWidth="1"/>
    <col min="7936" max="7936" width="53.5546875" style="64" customWidth="1"/>
    <col min="7937" max="7939" width="13.5546875" style="64" customWidth="1"/>
    <col min="7940" max="8190" width="9.109375" style="64"/>
    <col min="8191" max="8191" width="7.33203125" style="64" customWidth="1"/>
    <col min="8192" max="8192" width="53.5546875" style="64" customWidth="1"/>
    <col min="8193" max="8195" width="13.5546875" style="64" customWidth="1"/>
    <col min="8196" max="8446" width="9.109375" style="64"/>
    <col min="8447" max="8447" width="7.33203125" style="64" customWidth="1"/>
    <col min="8448" max="8448" width="53.5546875" style="64" customWidth="1"/>
    <col min="8449" max="8451" width="13.5546875" style="64" customWidth="1"/>
    <col min="8452" max="8702" width="9.109375" style="64"/>
    <col min="8703" max="8703" width="7.33203125" style="64" customWidth="1"/>
    <col min="8704" max="8704" width="53.5546875" style="64" customWidth="1"/>
    <col min="8705" max="8707" width="13.5546875" style="64" customWidth="1"/>
    <col min="8708" max="8958" width="9.109375" style="64"/>
    <col min="8959" max="8959" width="7.33203125" style="64" customWidth="1"/>
    <col min="8960" max="8960" width="53.5546875" style="64" customWidth="1"/>
    <col min="8961" max="8963" width="13.5546875" style="64" customWidth="1"/>
    <col min="8964" max="9214" width="9.109375" style="64"/>
    <col min="9215" max="9215" width="7.33203125" style="64" customWidth="1"/>
    <col min="9216" max="9216" width="53.5546875" style="64" customWidth="1"/>
    <col min="9217" max="9219" width="13.5546875" style="64" customWidth="1"/>
    <col min="9220" max="9470" width="9.109375" style="64"/>
    <col min="9471" max="9471" width="7.33203125" style="64" customWidth="1"/>
    <col min="9472" max="9472" width="53.5546875" style="64" customWidth="1"/>
    <col min="9473" max="9475" width="13.5546875" style="64" customWidth="1"/>
    <col min="9476" max="9726" width="9.109375" style="64"/>
    <col min="9727" max="9727" width="7.33203125" style="64" customWidth="1"/>
    <col min="9728" max="9728" width="53.5546875" style="64" customWidth="1"/>
    <col min="9729" max="9731" width="13.5546875" style="64" customWidth="1"/>
    <col min="9732" max="9982" width="9.109375" style="64"/>
    <col min="9983" max="9983" width="7.33203125" style="64" customWidth="1"/>
    <col min="9984" max="9984" width="53.5546875" style="64" customWidth="1"/>
    <col min="9985" max="9987" width="13.5546875" style="64" customWidth="1"/>
    <col min="9988" max="10238" width="9.109375" style="64"/>
    <col min="10239" max="10239" width="7.33203125" style="64" customWidth="1"/>
    <col min="10240" max="10240" width="53.5546875" style="64" customWidth="1"/>
    <col min="10241" max="10243" width="13.5546875" style="64" customWidth="1"/>
    <col min="10244" max="10494" width="9.109375" style="64"/>
    <col min="10495" max="10495" width="7.33203125" style="64" customWidth="1"/>
    <col min="10496" max="10496" width="53.5546875" style="64" customWidth="1"/>
    <col min="10497" max="10499" width="13.5546875" style="64" customWidth="1"/>
    <col min="10500" max="10750" width="9.109375" style="64"/>
    <col min="10751" max="10751" width="7.33203125" style="64" customWidth="1"/>
    <col min="10752" max="10752" width="53.5546875" style="64" customWidth="1"/>
    <col min="10753" max="10755" width="13.5546875" style="64" customWidth="1"/>
    <col min="10756" max="11006" width="9.109375" style="64"/>
    <col min="11007" max="11007" width="7.33203125" style="64" customWidth="1"/>
    <col min="11008" max="11008" width="53.5546875" style="64" customWidth="1"/>
    <col min="11009" max="11011" width="13.5546875" style="64" customWidth="1"/>
    <col min="11012" max="11262" width="9.109375" style="64"/>
    <col min="11263" max="11263" width="7.33203125" style="64" customWidth="1"/>
    <col min="11264" max="11264" width="53.5546875" style="64" customWidth="1"/>
    <col min="11265" max="11267" width="13.5546875" style="64" customWidth="1"/>
    <col min="11268" max="11518" width="9.109375" style="64"/>
    <col min="11519" max="11519" width="7.33203125" style="64" customWidth="1"/>
    <col min="11520" max="11520" width="53.5546875" style="64" customWidth="1"/>
    <col min="11521" max="11523" width="13.5546875" style="64" customWidth="1"/>
    <col min="11524" max="11774" width="9.109375" style="64"/>
    <col min="11775" max="11775" width="7.33203125" style="64" customWidth="1"/>
    <col min="11776" max="11776" width="53.5546875" style="64" customWidth="1"/>
    <col min="11777" max="11779" width="13.5546875" style="64" customWidth="1"/>
    <col min="11780" max="12030" width="9.109375" style="64"/>
    <col min="12031" max="12031" width="7.33203125" style="64" customWidth="1"/>
    <col min="12032" max="12032" width="53.5546875" style="64" customWidth="1"/>
    <col min="12033" max="12035" width="13.5546875" style="64" customWidth="1"/>
    <col min="12036" max="12286" width="9.109375" style="64"/>
    <col min="12287" max="12287" width="7.33203125" style="64" customWidth="1"/>
    <col min="12288" max="12288" width="53.5546875" style="64" customWidth="1"/>
    <col min="12289" max="12291" width="13.5546875" style="64" customWidth="1"/>
    <col min="12292" max="12542" width="9.109375" style="64"/>
    <col min="12543" max="12543" width="7.33203125" style="64" customWidth="1"/>
    <col min="12544" max="12544" width="53.5546875" style="64" customWidth="1"/>
    <col min="12545" max="12547" width="13.5546875" style="64" customWidth="1"/>
    <col min="12548" max="12798" width="9.109375" style="64"/>
    <col min="12799" max="12799" width="7.33203125" style="64" customWidth="1"/>
    <col min="12800" max="12800" width="53.5546875" style="64" customWidth="1"/>
    <col min="12801" max="12803" width="13.5546875" style="64" customWidth="1"/>
    <col min="12804" max="13054" width="9.109375" style="64"/>
    <col min="13055" max="13055" width="7.33203125" style="64" customWidth="1"/>
    <col min="13056" max="13056" width="53.5546875" style="64" customWidth="1"/>
    <col min="13057" max="13059" width="13.5546875" style="64" customWidth="1"/>
    <col min="13060" max="13310" width="9.109375" style="64"/>
    <col min="13311" max="13311" width="7.33203125" style="64" customWidth="1"/>
    <col min="13312" max="13312" width="53.5546875" style="64" customWidth="1"/>
    <col min="13313" max="13315" width="13.5546875" style="64" customWidth="1"/>
    <col min="13316" max="13566" width="9.109375" style="64"/>
    <col min="13567" max="13567" width="7.33203125" style="64" customWidth="1"/>
    <col min="13568" max="13568" width="53.5546875" style="64" customWidth="1"/>
    <col min="13569" max="13571" width="13.5546875" style="64" customWidth="1"/>
    <col min="13572" max="13822" width="9.109375" style="64"/>
    <col min="13823" max="13823" width="7.33203125" style="64" customWidth="1"/>
    <col min="13824" max="13824" width="53.5546875" style="64" customWidth="1"/>
    <col min="13825" max="13827" width="13.5546875" style="64" customWidth="1"/>
    <col min="13828" max="14078" width="9.109375" style="64"/>
    <col min="14079" max="14079" width="7.33203125" style="64" customWidth="1"/>
    <col min="14080" max="14080" width="53.5546875" style="64" customWidth="1"/>
    <col min="14081" max="14083" width="13.5546875" style="64" customWidth="1"/>
    <col min="14084" max="14334" width="9.109375" style="64"/>
    <col min="14335" max="14335" width="7.33203125" style="64" customWidth="1"/>
    <col min="14336" max="14336" width="53.5546875" style="64" customWidth="1"/>
    <col min="14337" max="14339" width="13.5546875" style="64" customWidth="1"/>
    <col min="14340" max="14590" width="9.109375" style="64"/>
    <col min="14591" max="14591" width="7.33203125" style="64" customWidth="1"/>
    <col min="14592" max="14592" width="53.5546875" style="64" customWidth="1"/>
    <col min="14593" max="14595" width="13.5546875" style="64" customWidth="1"/>
    <col min="14596" max="14846" width="9.109375" style="64"/>
    <col min="14847" max="14847" width="7.33203125" style="64" customWidth="1"/>
    <col min="14848" max="14848" width="53.5546875" style="64" customWidth="1"/>
    <col min="14849" max="14851" width="13.5546875" style="64" customWidth="1"/>
    <col min="14852" max="15102" width="9.109375" style="64"/>
    <col min="15103" max="15103" width="7.33203125" style="64" customWidth="1"/>
    <col min="15104" max="15104" width="53.5546875" style="64" customWidth="1"/>
    <col min="15105" max="15107" width="13.5546875" style="64" customWidth="1"/>
    <col min="15108" max="15358" width="9.109375" style="64"/>
    <col min="15359" max="15359" width="7.33203125" style="64" customWidth="1"/>
    <col min="15360" max="15360" width="53.5546875" style="64" customWidth="1"/>
    <col min="15361" max="15363" width="13.5546875" style="64" customWidth="1"/>
    <col min="15364" max="15614" width="9.109375" style="64"/>
    <col min="15615" max="15615" width="7.33203125" style="64" customWidth="1"/>
    <col min="15616" max="15616" width="53.5546875" style="64" customWidth="1"/>
    <col min="15617" max="15619" width="13.5546875" style="64" customWidth="1"/>
    <col min="15620" max="15870" width="9.109375" style="64"/>
    <col min="15871" max="15871" width="7.33203125" style="64" customWidth="1"/>
    <col min="15872" max="15872" width="53.5546875" style="64" customWidth="1"/>
    <col min="15873" max="15875" width="13.5546875" style="64" customWidth="1"/>
    <col min="15876" max="16126" width="9.109375" style="64"/>
    <col min="16127" max="16127" width="7.33203125" style="64" customWidth="1"/>
    <col min="16128" max="16128" width="53.5546875" style="64" customWidth="1"/>
    <col min="16129" max="16131" width="13.5546875" style="64" customWidth="1"/>
    <col min="16132" max="16384" width="9.109375" style="64"/>
  </cols>
  <sheetData>
    <row r="1" spans="1:5" ht="33.75" customHeight="1" x14ac:dyDescent="0.3">
      <c r="A1" s="883" t="s">
        <v>461</v>
      </c>
      <c r="B1" s="883"/>
      <c r="C1" s="883"/>
      <c r="D1" s="883"/>
      <c r="E1" s="883"/>
    </row>
    <row r="2" spans="1:5" x14ac:dyDescent="0.3">
      <c r="A2" s="273" t="s">
        <v>107</v>
      </c>
      <c r="B2" s="273"/>
      <c r="C2" s="273"/>
      <c r="D2" s="273"/>
      <c r="E2" s="273"/>
    </row>
    <row r="3" spans="1:5" ht="16.2" thickBot="1" x14ac:dyDescent="0.35">
      <c r="A3" s="274"/>
      <c r="B3" s="275"/>
      <c r="C3" s="101"/>
      <c r="D3" s="101"/>
      <c r="E3" s="101" t="str">
        <f>'[4]11.sz.mell'!F7</f>
        <v>Forintban!</v>
      </c>
    </row>
    <row r="4" spans="1:5" ht="23.4" thickBot="1" x14ac:dyDescent="0.35">
      <c r="A4" s="66" t="s">
        <v>109</v>
      </c>
      <c r="B4" s="67" t="s">
        <v>110</v>
      </c>
      <c r="C4" s="67" t="s">
        <v>462</v>
      </c>
      <c r="D4" s="67" t="s">
        <v>463</v>
      </c>
      <c r="E4" s="68" t="s">
        <v>459</v>
      </c>
    </row>
    <row r="5" spans="1:5" s="72" customFormat="1" ht="10.8" thickBot="1" x14ac:dyDescent="0.25">
      <c r="A5" s="54">
        <v>1</v>
      </c>
      <c r="B5" s="102">
        <v>2</v>
      </c>
      <c r="C5" s="102">
        <v>4</v>
      </c>
      <c r="D5" s="102">
        <v>3</v>
      </c>
      <c r="E5" s="103">
        <v>5</v>
      </c>
    </row>
    <row r="6" spans="1:5" s="75" customFormat="1" ht="13.8" thickBot="1" x14ac:dyDescent="0.3">
      <c r="A6" s="73" t="s">
        <v>4</v>
      </c>
      <c r="B6" s="74" t="s">
        <v>355</v>
      </c>
      <c r="C6" s="232"/>
      <c r="D6" s="232"/>
      <c r="E6" s="233">
        <f>'1.1.sz.mell.'!C5</f>
        <v>0</v>
      </c>
    </row>
    <row r="7" spans="1:5" s="75" customFormat="1" ht="13.8" thickBot="1" x14ac:dyDescent="0.3">
      <c r="A7" s="73" t="s">
        <v>10</v>
      </c>
      <c r="B7" s="74" t="s">
        <v>244</v>
      </c>
      <c r="C7" s="232">
        <v>260674665</v>
      </c>
      <c r="D7" s="232">
        <v>250364185</v>
      </c>
      <c r="E7" s="233">
        <f>'1.1.sz.mell.'!C6</f>
        <v>250985000</v>
      </c>
    </row>
    <row r="8" spans="1:5" s="75" customFormat="1" ht="13.8" thickBot="1" x14ac:dyDescent="0.3">
      <c r="A8" s="73" t="s">
        <v>20</v>
      </c>
      <c r="B8" s="74" t="s">
        <v>289</v>
      </c>
      <c r="C8" s="232"/>
      <c r="D8" s="232"/>
      <c r="E8" s="233">
        <f>'1.1.sz.mell.'!C13</f>
        <v>0</v>
      </c>
    </row>
    <row r="9" spans="1:5" s="75" customFormat="1" ht="12" customHeight="1" thickBot="1" x14ac:dyDescent="0.3">
      <c r="A9" s="73" t="s">
        <v>22</v>
      </c>
      <c r="B9" s="74" t="s">
        <v>142</v>
      </c>
      <c r="C9" s="55">
        <v>102572896</v>
      </c>
      <c r="D9" s="55">
        <f>SUM(D10:D20)</f>
        <v>82682262</v>
      </c>
      <c r="E9" s="55">
        <f t="shared" ref="E9" si="0">SUM(E10:E20)</f>
        <v>79915000</v>
      </c>
    </row>
    <row r="10" spans="1:5" s="75" customFormat="1" ht="12" customHeight="1" x14ac:dyDescent="0.25">
      <c r="A10" s="76" t="s">
        <v>415</v>
      </c>
      <c r="B10" s="77" t="s">
        <v>143</v>
      </c>
      <c r="C10" s="78"/>
      <c r="D10" s="78"/>
      <c r="E10" s="78">
        <f>'1.1.sz.mell.'!C28</f>
        <v>0</v>
      </c>
    </row>
    <row r="11" spans="1:5" s="75" customFormat="1" ht="12" customHeight="1" x14ac:dyDescent="0.25">
      <c r="A11" s="76" t="s">
        <v>416</v>
      </c>
      <c r="B11" s="80" t="s">
        <v>144</v>
      </c>
      <c r="C11" s="81">
        <v>57197382</v>
      </c>
      <c r="D11" s="81">
        <v>32883921</v>
      </c>
      <c r="E11" s="78">
        <f>'1.1.sz.mell.'!C29</f>
        <v>0</v>
      </c>
    </row>
    <row r="12" spans="1:5" s="75" customFormat="1" ht="12" customHeight="1" x14ac:dyDescent="0.25">
      <c r="A12" s="76" t="s">
        <v>417</v>
      </c>
      <c r="B12" s="80" t="s">
        <v>145</v>
      </c>
      <c r="C12" s="81"/>
      <c r="D12" s="81"/>
      <c r="E12" s="78">
        <f>'1.1.sz.mell.'!C30</f>
        <v>0</v>
      </c>
    </row>
    <row r="13" spans="1:5" s="75" customFormat="1" ht="12" customHeight="1" x14ac:dyDescent="0.25">
      <c r="A13" s="76" t="s">
        <v>418</v>
      </c>
      <c r="B13" s="80" t="s">
        <v>147</v>
      </c>
      <c r="C13" s="81"/>
      <c r="D13" s="81"/>
      <c r="E13" s="78">
        <f>'1.1.sz.mell.'!C31</f>
        <v>0</v>
      </c>
    </row>
    <row r="14" spans="1:5" s="75" customFormat="1" ht="12" customHeight="1" x14ac:dyDescent="0.25">
      <c r="A14" s="76" t="s">
        <v>419</v>
      </c>
      <c r="B14" s="80" t="s">
        <v>149</v>
      </c>
      <c r="C14" s="81">
        <v>41833947</v>
      </c>
      <c r="D14" s="81">
        <v>40752907</v>
      </c>
      <c r="E14" s="78">
        <f>'1.1.sz.mell.'!C32</f>
        <v>0</v>
      </c>
    </row>
    <row r="15" spans="1:5" s="75" customFormat="1" ht="12" customHeight="1" x14ac:dyDescent="0.25">
      <c r="A15" s="76" t="s">
        <v>420</v>
      </c>
      <c r="B15" s="80" t="s">
        <v>151</v>
      </c>
      <c r="C15" s="81">
        <v>3536911</v>
      </c>
      <c r="D15" s="81">
        <v>3068324</v>
      </c>
      <c r="E15" s="78">
        <f>'1.1.sz.mell.'!C33</f>
        <v>0</v>
      </c>
    </row>
    <row r="16" spans="1:5" s="75" customFormat="1" ht="12" customHeight="1" x14ac:dyDescent="0.25">
      <c r="A16" s="76" t="s">
        <v>421</v>
      </c>
      <c r="B16" s="80" t="s">
        <v>153</v>
      </c>
      <c r="C16" s="81"/>
      <c r="D16" s="81">
        <v>1000000</v>
      </c>
      <c r="E16" s="78">
        <f>'1.1.sz.mell.'!C34</f>
        <v>0</v>
      </c>
    </row>
    <row r="17" spans="1:5" s="75" customFormat="1" ht="12" customHeight="1" x14ac:dyDescent="0.25">
      <c r="A17" s="76" t="s">
        <v>422</v>
      </c>
      <c r="B17" s="80" t="s">
        <v>155</v>
      </c>
      <c r="C17" s="81">
        <v>4300</v>
      </c>
      <c r="D17" s="81">
        <v>3335</v>
      </c>
      <c r="E17" s="78">
        <f>'1.1.sz.mell.'!C35</f>
        <v>0</v>
      </c>
    </row>
    <row r="18" spans="1:5" s="75" customFormat="1" ht="12" customHeight="1" x14ac:dyDescent="0.25">
      <c r="A18" s="76" t="s">
        <v>423</v>
      </c>
      <c r="B18" s="80" t="s">
        <v>157</v>
      </c>
      <c r="C18" s="87">
        <v>323</v>
      </c>
      <c r="D18" s="87"/>
      <c r="E18" s="78">
        <f>'1.1.sz.mell.'!C36</f>
        <v>0</v>
      </c>
    </row>
    <row r="19" spans="1:5" s="75" customFormat="1" ht="12" customHeight="1" x14ac:dyDescent="0.25">
      <c r="A19" s="76" t="s">
        <v>439</v>
      </c>
      <c r="B19" s="83" t="s">
        <v>437</v>
      </c>
      <c r="C19" s="88"/>
      <c r="D19" s="88"/>
      <c r="E19" s="78">
        <f>'1.1.sz.mell.'!C37</f>
        <v>0</v>
      </c>
    </row>
    <row r="20" spans="1:5" s="75" customFormat="1" ht="12" customHeight="1" thickBot="1" x14ac:dyDescent="0.3">
      <c r="A20" s="76" t="s">
        <v>440</v>
      </c>
      <c r="B20" s="83" t="s">
        <v>159</v>
      </c>
      <c r="C20" s="88">
        <v>33</v>
      </c>
      <c r="D20" s="88">
        <v>4973775</v>
      </c>
      <c r="E20" s="78">
        <f>'1.1.sz.mell.'!C38</f>
        <v>79915000</v>
      </c>
    </row>
    <row r="21" spans="1:5" s="75" customFormat="1" ht="13.8" thickBot="1" x14ac:dyDescent="0.3">
      <c r="A21" s="73" t="s">
        <v>29</v>
      </c>
      <c r="B21" s="74" t="s">
        <v>384</v>
      </c>
      <c r="C21" s="250">
        <v>0</v>
      </c>
      <c r="D21" s="250">
        <f>SUM(D22:D26)</f>
        <v>0</v>
      </c>
      <c r="E21" s="251">
        <f>SUM(E22:E26)</f>
        <v>0</v>
      </c>
    </row>
    <row r="22" spans="1:5" s="75" customFormat="1" ht="13.2" x14ac:dyDescent="0.25">
      <c r="A22" s="79" t="s">
        <v>31</v>
      </c>
      <c r="B22" s="19" t="s">
        <v>32</v>
      </c>
      <c r="C22" s="249"/>
      <c r="D22" s="249"/>
      <c r="E22" s="58">
        <f>'1.1.sz.mell.'!C40</f>
        <v>0</v>
      </c>
    </row>
    <row r="23" spans="1:5" s="75" customFormat="1" ht="13.2" x14ac:dyDescent="0.25">
      <c r="A23" s="79" t="s">
        <v>33</v>
      </c>
      <c r="B23" s="19" t="s">
        <v>34</v>
      </c>
      <c r="C23" s="249"/>
      <c r="D23" s="249"/>
      <c r="E23" s="58">
        <f>'1.1.sz.mell.'!C41</f>
        <v>0</v>
      </c>
    </row>
    <row r="24" spans="1:5" s="75" customFormat="1" ht="13.2" x14ac:dyDescent="0.25">
      <c r="A24" s="82" t="s">
        <v>35</v>
      </c>
      <c r="B24" s="19" t="s">
        <v>385</v>
      </c>
      <c r="C24" s="278"/>
      <c r="D24" s="278"/>
      <c r="E24" s="58">
        <f>'1.1.sz.mell.'!C42</f>
        <v>0</v>
      </c>
    </row>
    <row r="25" spans="1:5" s="75" customFormat="1" ht="13.2" x14ac:dyDescent="0.25">
      <c r="A25" s="82" t="s">
        <v>146</v>
      </c>
      <c r="B25" s="19" t="s">
        <v>161</v>
      </c>
      <c r="C25" s="278"/>
      <c r="D25" s="278"/>
      <c r="E25" s="58">
        <f>'1.1.sz.mell.'!C43</f>
        <v>0</v>
      </c>
    </row>
    <row r="26" spans="1:5" s="75" customFormat="1" ht="13.8" thickBot="1" x14ac:dyDescent="0.3">
      <c r="A26" s="82" t="s">
        <v>148</v>
      </c>
      <c r="B26" s="279" t="s">
        <v>163</v>
      </c>
      <c r="C26" s="278"/>
      <c r="D26" s="278"/>
      <c r="E26" s="58">
        <f>'1.1.sz.mell.'!C44</f>
        <v>0</v>
      </c>
    </row>
    <row r="27" spans="1:5" s="75" customFormat="1" ht="13.8" thickBot="1" x14ac:dyDescent="0.3">
      <c r="A27" s="73" t="s">
        <v>37</v>
      </c>
      <c r="B27" s="74" t="s">
        <v>38</v>
      </c>
      <c r="C27" s="232">
        <v>113250</v>
      </c>
      <c r="D27" s="232">
        <v>90000</v>
      </c>
      <c r="E27" s="233">
        <f>'1.1.sz.mell.'!C45</f>
        <v>0</v>
      </c>
    </row>
    <row r="28" spans="1:5" s="75" customFormat="1" ht="13.8" thickBot="1" x14ac:dyDescent="0.3">
      <c r="A28" s="73" t="s">
        <v>39</v>
      </c>
      <c r="B28" s="74" t="s">
        <v>40</v>
      </c>
      <c r="C28" s="235"/>
      <c r="D28" s="235"/>
      <c r="E28" s="207">
        <f>'1.1.sz.mell.'!C50</f>
        <v>0</v>
      </c>
    </row>
    <row r="29" spans="1:5" s="75" customFormat="1" ht="13.8" thickBot="1" x14ac:dyDescent="0.3">
      <c r="A29" s="73" t="s">
        <v>41</v>
      </c>
      <c r="B29" s="280" t="s">
        <v>364</v>
      </c>
      <c r="C29" s="281">
        <v>363360811</v>
      </c>
      <c r="D29" s="281">
        <f t="shared" ref="D29:E29" si="1">+D6+D7+D8+D9+D21+D27+D28</f>
        <v>333136447</v>
      </c>
      <c r="E29" s="281">
        <f t="shared" si="1"/>
        <v>330900000</v>
      </c>
    </row>
    <row r="30" spans="1:5" s="75" customFormat="1" ht="13.8" thickBot="1" x14ac:dyDescent="0.3">
      <c r="A30" s="73" t="s">
        <v>43</v>
      </c>
      <c r="B30" s="74" t="s">
        <v>386</v>
      </c>
      <c r="C30" s="234">
        <v>0</v>
      </c>
      <c r="D30" s="234">
        <v>0</v>
      </c>
      <c r="E30" s="236">
        <f>SUM(E31:E33)</f>
        <v>0</v>
      </c>
    </row>
    <row r="31" spans="1:5" s="75" customFormat="1" ht="13.2" x14ac:dyDescent="0.25">
      <c r="A31" s="79" t="s">
        <v>45</v>
      </c>
      <c r="B31" s="282" t="s">
        <v>307</v>
      </c>
      <c r="C31" s="276"/>
      <c r="D31" s="276"/>
      <c r="E31" s="277"/>
    </row>
    <row r="32" spans="1:5" s="75" customFormat="1" ht="13.2" x14ac:dyDescent="0.25">
      <c r="A32" s="79" t="s">
        <v>47</v>
      </c>
      <c r="B32" s="282" t="s">
        <v>387</v>
      </c>
      <c r="C32" s="276"/>
      <c r="D32" s="276"/>
      <c r="E32" s="277"/>
    </row>
    <row r="33" spans="1:5" s="75" customFormat="1" ht="13.8" thickBot="1" x14ac:dyDescent="0.3">
      <c r="A33" s="283" t="s">
        <v>49</v>
      </c>
      <c r="B33" s="284" t="s">
        <v>310</v>
      </c>
      <c r="C33" s="285"/>
      <c r="D33" s="285"/>
      <c r="E33" s="286"/>
    </row>
    <row r="34" spans="1:5" s="75" customFormat="1" ht="13.8" thickBot="1" x14ac:dyDescent="0.3">
      <c r="A34" s="73" t="s">
        <v>51</v>
      </c>
      <c r="B34" s="74" t="s">
        <v>388</v>
      </c>
      <c r="C34" s="287"/>
      <c r="D34" s="287"/>
      <c r="E34" s="288"/>
    </row>
    <row r="35" spans="1:5" s="75" customFormat="1" ht="13.8" thickBot="1" x14ac:dyDescent="0.3">
      <c r="A35" s="73" t="s">
        <v>249</v>
      </c>
      <c r="B35" s="74" t="s">
        <v>389</v>
      </c>
      <c r="C35" s="289">
        <v>14469924</v>
      </c>
      <c r="D35" s="289">
        <f t="shared" ref="D35:E35" si="2">SUM(D36:D37)</f>
        <v>36657429</v>
      </c>
      <c r="E35" s="289">
        <f t="shared" si="2"/>
        <v>24952227</v>
      </c>
    </row>
    <row r="36" spans="1:5" s="75" customFormat="1" ht="13.2" x14ac:dyDescent="0.25">
      <c r="A36" s="79" t="s">
        <v>186</v>
      </c>
      <c r="B36" s="282" t="s">
        <v>197</v>
      </c>
      <c r="C36" s="276">
        <v>14469924</v>
      </c>
      <c r="D36" s="276">
        <v>36657429</v>
      </c>
      <c r="E36" s="277">
        <f>'1.1.sz.mell.'!C66</f>
        <v>24952227</v>
      </c>
    </row>
    <row r="37" spans="1:5" s="75" customFormat="1" ht="13.8" thickBot="1" x14ac:dyDescent="0.3">
      <c r="A37" s="82" t="s">
        <v>188</v>
      </c>
      <c r="B37" s="290" t="s">
        <v>199</v>
      </c>
      <c r="C37" s="291"/>
      <c r="D37" s="291"/>
      <c r="E37" s="277">
        <f>'1.1.sz.mell.'!C67</f>
        <v>0</v>
      </c>
    </row>
    <row r="38" spans="1:5" s="75" customFormat="1" ht="13.8" thickBot="1" x14ac:dyDescent="0.3">
      <c r="A38" s="73" t="s">
        <v>250</v>
      </c>
      <c r="B38" s="74" t="s">
        <v>390</v>
      </c>
      <c r="C38" s="293">
        <v>0</v>
      </c>
      <c r="D38" s="293">
        <v>0</v>
      </c>
      <c r="E38" s="294">
        <f>SUM(E39:E41)</f>
        <v>0</v>
      </c>
    </row>
    <row r="39" spans="1:5" s="75" customFormat="1" ht="13.2" x14ac:dyDescent="0.25">
      <c r="A39" s="79" t="s">
        <v>196</v>
      </c>
      <c r="B39" s="282" t="s">
        <v>203</v>
      </c>
      <c r="C39" s="276"/>
      <c r="D39" s="276"/>
      <c r="E39" s="277"/>
    </row>
    <row r="40" spans="1:5" s="75" customFormat="1" ht="13.2" x14ac:dyDescent="0.25">
      <c r="A40" s="79" t="s">
        <v>198</v>
      </c>
      <c r="B40" s="282" t="s">
        <v>205</v>
      </c>
      <c r="C40" s="276"/>
      <c r="D40" s="276"/>
      <c r="E40" s="277"/>
    </row>
    <row r="41" spans="1:5" s="75" customFormat="1" ht="13.8" thickBot="1" x14ac:dyDescent="0.3">
      <c r="A41" s="82" t="s">
        <v>391</v>
      </c>
      <c r="B41" s="290" t="s">
        <v>207</v>
      </c>
      <c r="C41" s="291"/>
      <c r="D41" s="291"/>
      <c r="E41" s="292"/>
    </row>
    <row r="42" spans="1:5" s="75" customFormat="1" ht="13.8" thickBot="1" x14ac:dyDescent="0.3">
      <c r="A42" s="73" t="s">
        <v>251</v>
      </c>
      <c r="B42" s="74" t="s">
        <v>392</v>
      </c>
      <c r="C42" s="295"/>
      <c r="D42" s="295"/>
      <c r="E42" s="296"/>
    </row>
    <row r="43" spans="1:5" s="75" customFormat="1" ht="13.8" thickBot="1" x14ac:dyDescent="0.3">
      <c r="A43" s="73" t="s">
        <v>254</v>
      </c>
      <c r="B43" s="74" t="s">
        <v>219</v>
      </c>
      <c r="C43" s="287"/>
      <c r="D43" s="287"/>
      <c r="E43" s="288"/>
    </row>
    <row r="44" spans="1:5" s="75" customFormat="1" ht="13.8" thickBot="1" x14ac:dyDescent="0.3">
      <c r="A44" s="73" t="s">
        <v>257</v>
      </c>
      <c r="B44" s="74" t="s">
        <v>393</v>
      </c>
      <c r="C44" s="234">
        <v>14469924</v>
      </c>
      <c r="D44" s="234">
        <f>+D30+D34+D35+D38+D42+D43</f>
        <v>36657429</v>
      </c>
      <c r="E44" s="236">
        <f>+E30+E34+E35+E38+E42+E43</f>
        <v>24952227</v>
      </c>
    </row>
    <row r="45" spans="1:5" s="75" customFormat="1" ht="13.8" thickBot="1" x14ac:dyDescent="0.3">
      <c r="A45" s="73" t="s">
        <v>260</v>
      </c>
      <c r="B45" s="74" t="s">
        <v>394</v>
      </c>
      <c r="C45" s="234">
        <v>377830735</v>
      </c>
      <c r="D45" s="234">
        <f>+D29+D44</f>
        <v>369793876</v>
      </c>
      <c r="E45" s="236">
        <f>+E29+E44</f>
        <v>355852227</v>
      </c>
    </row>
    <row r="46" spans="1:5" x14ac:dyDescent="0.3">
      <c r="A46" s="884"/>
      <c r="B46" s="884"/>
    </row>
    <row r="47" spans="1:5" s="72" customFormat="1" x14ac:dyDescent="0.2">
      <c r="A47" s="765" t="s">
        <v>224</v>
      </c>
      <c r="B47" s="765"/>
      <c r="C47" s="765"/>
      <c r="D47" s="765"/>
      <c r="E47" s="765"/>
    </row>
    <row r="48" spans="1:5" ht="11.25" customHeight="1" thickBot="1" x14ac:dyDescent="0.35">
      <c r="A48" s="764"/>
      <c r="B48" s="764"/>
      <c r="C48" s="101"/>
      <c r="D48" s="101"/>
      <c r="E48" s="101" t="str">
        <f>E3</f>
        <v>Forintban!</v>
      </c>
    </row>
    <row r="49" spans="1:5" ht="23.4" thickBot="1" x14ac:dyDescent="0.35">
      <c r="A49" s="66" t="s">
        <v>323</v>
      </c>
      <c r="B49" s="67" t="s">
        <v>226</v>
      </c>
      <c r="C49" s="67" t="s">
        <v>462</v>
      </c>
      <c r="D49" s="67" t="s">
        <v>463</v>
      </c>
      <c r="E49" s="68" t="str">
        <f>+E4</f>
        <v>2022. évi előirányzat</v>
      </c>
    </row>
    <row r="50" spans="1:5" ht="16.2" thickBot="1" x14ac:dyDescent="0.35">
      <c r="A50" s="54">
        <v>1</v>
      </c>
      <c r="B50" s="102">
        <v>2</v>
      </c>
      <c r="C50" s="102">
        <v>3</v>
      </c>
      <c r="D50" s="102">
        <v>4</v>
      </c>
      <c r="E50" s="231">
        <v>5</v>
      </c>
    </row>
    <row r="51" spans="1:5" ht="16.2" thickBot="1" x14ac:dyDescent="0.35">
      <c r="A51" s="73" t="s">
        <v>4</v>
      </c>
      <c r="B51" s="113" t="s">
        <v>414</v>
      </c>
      <c r="C51" s="250">
        <v>340776337</v>
      </c>
      <c r="D51" s="250">
        <f>+D52+D53+D54+D55+D56+D57</f>
        <v>342471665</v>
      </c>
      <c r="E51" s="55">
        <f>+E52+E53+E54+E55+E56+E57</f>
        <v>355022227</v>
      </c>
    </row>
    <row r="52" spans="1:5" x14ac:dyDescent="0.3">
      <c r="A52" s="107" t="s">
        <v>5</v>
      </c>
      <c r="B52" s="108" t="s">
        <v>55</v>
      </c>
      <c r="C52" s="297">
        <v>209777009</v>
      </c>
      <c r="D52" s="297">
        <v>227797974</v>
      </c>
      <c r="E52" s="298">
        <f>'1.1.sz.mell.'!C86</f>
        <v>223536000</v>
      </c>
    </row>
    <row r="53" spans="1:5" x14ac:dyDescent="0.3">
      <c r="A53" s="79" t="s">
        <v>6</v>
      </c>
      <c r="B53" s="19" t="s">
        <v>56</v>
      </c>
      <c r="C53" s="249">
        <v>34654388</v>
      </c>
      <c r="D53" s="249">
        <v>34721437</v>
      </c>
      <c r="E53" s="58">
        <f>'1.1.sz.mell.'!C87</f>
        <v>30380000</v>
      </c>
    </row>
    <row r="54" spans="1:5" ht="16.5" customHeight="1" x14ac:dyDescent="0.3">
      <c r="A54" s="79" t="s">
        <v>7</v>
      </c>
      <c r="B54" s="19" t="s">
        <v>57</v>
      </c>
      <c r="C54" s="278">
        <v>66903335</v>
      </c>
      <c r="D54" s="278">
        <v>66246369</v>
      </c>
      <c r="E54" s="204">
        <f>'1.1.sz.mell.'!C88</f>
        <v>71685000</v>
      </c>
    </row>
    <row r="55" spans="1:5" ht="16.5" customHeight="1" x14ac:dyDescent="0.3">
      <c r="A55" s="79" t="s">
        <v>8</v>
      </c>
      <c r="B55" s="110" t="s">
        <v>58</v>
      </c>
      <c r="C55" s="278"/>
      <c r="D55" s="278"/>
      <c r="E55" s="204">
        <f>'1.1.sz.mell.'!C89</f>
        <v>0</v>
      </c>
    </row>
    <row r="56" spans="1:5" ht="16.5" customHeight="1" x14ac:dyDescent="0.3">
      <c r="A56" s="79" t="s">
        <v>9</v>
      </c>
      <c r="B56" s="111" t="s">
        <v>59</v>
      </c>
      <c r="C56" s="278">
        <v>29441605</v>
      </c>
      <c r="D56" s="278">
        <v>13705885</v>
      </c>
      <c r="E56" s="204">
        <f>'1.1.sz.mell.'!C90</f>
        <v>7516351</v>
      </c>
    </row>
    <row r="57" spans="1:5" ht="16.5" customHeight="1" thickBot="1" x14ac:dyDescent="0.35">
      <c r="A57" s="79" t="s">
        <v>377</v>
      </c>
      <c r="B57" s="110" t="s">
        <v>248</v>
      </c>
      <c r="C57" s="249"/>
      <c r="D57" s="249"/>
      <c r="E57" s="58">
        <f>'1.1.sz.mell.'!C97</f>
        <v>21904876</v>
      </c>
    </row>
    <row r="58" spans="1:5" ht="16.5" customHeight="1" thickBot="1" x14ac:dyDescent="0.35">
      <c r="A58" s="73" t="s">
        <v>10</v>
      </c>
      <c r="B58" s="74" t="s">
        <v>413</v>
      </c>
      <c r="C58" s="250">
        <v>396969</v>
      </c>
      <c r="D58" s="250">
        <f>+D59+D61+D63</f>
        <v>2369984</v>
      </c>
      <c r="E58" s="251">
        <f>+E59+E61+E63</f>
        <v>830000</v>
      </c>
    </row>
    <row r="59" spans="1:5" ht="16.5" customHeight="1" x14ac:dyDescent="0.3">
      <c r="A59" s="76" t="s">
        <v>12</v>
      </c>
      <c r="B59" s="22" t="s">
        <v>395</v>
      </c>
      <c r="C59" s="247">
        <v>396969</v>
      </c>
      <c r="D59" s="247">
        <v>2369984</v>
      </c>
      <c r="E59" s="248">
        <f>'1.1.sz.mell.'!C92</f>
        <v>830000</v>
      </c>
    </row>
    <row r="60" spans="1:5" ht="16.5" customHeight="1" x14ac:dyDescent="0.3">
      <c r="A60" s="76" t="s">
        <v>14</v>
      </c>
      <c r="B60" s="22" t="s">
        <v>396</v>
      </c>
      <c r="C60" s="247"/>
      <c r="D60" s="247"/>
      <c r="E60" s="248"/>
    </row>
    <row r="61" spans="1:5" ht="16.5" customHeight="1" x14ac:dyDescent="0.3">
      <c r="A61" s="76" t="s">
        <v>16</v>
      </c>
      <c r="B61" s="19" t="s">
        <v>62</v>
      </c>
      <c r="C61" s="249"/>
      <c r="D61" s="249"/>
      <c r="E61" s="58"/>
    </row>
    <row r="62" spans="1:5" ht="16.5" customHeight="1" x14ac:dyDescent="0.3">
      <c r="A62" s="76" t="s">
        <v>18</v>
      </c>
      <c r="B62" s="19" t="s">
        <v>231</v>
      </c>
      <c r="C62" s="249"/>
      <c r="D62" s="249"/>
      <c r="E62" s="58"/>
    </row>
    <row r="63" spans="1:5" ht="16.5" customHeight="1" thickBot="1" x14ac:dyDescent="0.35">
      <c r="A63" s="76" t="s">
        <v>115</v>
      </c>
      <c r="B63" s="19" t="s">
        <v>397</v>
      </c>
      <c r="C63" s="249"/>
      <c r="D63" s="249"/>
      <c r="E63" s="58"/>
    </row>
    <row r="64" spans="1:5" ht="16.2" thickBot="1" x14ac:dyDescent="0.35">
      <c r="A64" s="73" t="s">
        <v>20</v>
      </c>
      <c r="B64" s="299" t="s">
        <v>398</v>
      </c>
      <c r="C64" s="250">
        <v>341173306</v>
      </c>
      <c r="D64" s="250">
        <f t="shared" ref="D64:E64" si="3">+D51+D58</f>
        <v>344841649</v>
      </c>
      <c r="E64" s="250">
        <f t="shared" si="3"/>
        <v>355852227</v>
      </c>
    </row>
    <row r="65" spans="1:5" ht="16.2" thickBot="1" x14ac:dyDescent="0.35">
      <c r="A65" s="73" t="s">
        <v>22</v>
      </c>
      <c r="B65" s="74" t="s">
        <v>399</v>
      </c>
      <c r="C65" s="250">
        <v>0</v>
      </c>
      <c r="D65" s="250">
        <f t="shared" ref="D65:E65" si="4">SUM(D66:D68)</f>
        <v>0</v>
      </c>
      <c r="E65" s="250">
        <f t="shared" si="4"/>
        <v>0</v>
      </c>
    </row>
    <row r="66" spans="1:5" x14ac:dyDescent="0.3">
      <c r="A66" s="79" t="s">
        <v>24</v>
      </c>
      <c r="B66" s="300" t="s">
        <v>400</v>
      </c>
      <c r="C66" s="301"/>
      <c r="D66" s="301"/>
      <c r="E66" s="203"/>
    </row>
    <row r="67" spans="1:5" x14ac:dyDescent="0.3">
      <c r="A67" s="79" t="s">
        <v>25</v>
      </c>
      <c r="B67" s="302" t="s">
        <v>401</v>
      </c>
      <c r="C67" s="278"/>
      <c r="D67" s="278"/>
      <c r="E67" s="204"/>
    </row>
    <row r="68" spans="1:5" s="75" customFormat="1" ht="13.8" thickBot="1" x14ac:dyDescent="0.3">
      <c r="A68" s="79" t="s">
        <v>27</v>
      </c>
      <c r="B68" s="302" t="s">
        <v>402</v>
      </c>
      <c r="C68" s="278"/>
      <c r="D68" s="278"/>
      <c r="E68" s="204"/>
    </row>
    <row r="69" spans="1:5" ht="16.2" thickBot="1" x14ac:dyDescent="0.35">
      <c r="A69" s="73" t="s">
        <v>29</v>
      </c>
      <c r="B69" s="24" t="s">
        <v>403</v>
      </c>
      <c r="C69" s="250">
        <v>0</v>
      </c>
      <c r="D69" s="250">
        <v>0</v>
      </c>
      <c r="E69" s="251">
        <f>SUM(E70:E73)</f>
        <v>0</v>
      </c>
    </row>
    <row r="70" spans="1:5" x14ac:dyDescent="0.3">
      <c r="A70" s="79" t="s">
        <v>31</v>
      </c>
      <c r="B70" s="302" t="s">
        <v>404</v>
      </c>
      <c r="C70" s="278"/>
      <c r="D70" s="278"/>
      <c r="E70" s="204"/>
    </row>
    <row r="71" spans="1:5" x14ac:dyDescent="0.3">
      <c r="A71" s="79" t="s">
        <v>33</v>
      </c>
      <c r="B71" s="302" t="s">
        <v>405</v>
      </c>
      <c r="C71" s="278"/>
      <c r="D71" s="278"/>
      <c r="E71" s="204"/>
    </row>
    <row r="72" spans="1:5" x14ac:dyDescent="0.3">
      <c r="A72" s="79" t="s">
        <v>35</v>
      </c>
      <c r="B72" s="302" t="s">
        <v>406</v>
      </c>
      <c r="C72" s="278"/>
      <c r="D72" s="278"/>
      <c r="E72" s="204"/>
    </row>
    <row r="73" spans="1:5" ht="16.2" thickBot="1" x14ac:dyDescent="0.35">
      <c r="A73" s="79" t="s">
        <v>146</v>
      </c>
      <c r="B73" s="302" t="s">
        <v>407</v>
      </c>
      <c r="C73" s="278"/>
      <c r="D73" s="278"/>
      <c r="E73" s="204"/>
    </row>
    <row r="74" spans="1:5" ht="16.2" thickBot="1" x14ac:dyDescent="0.35">
      <c r="A74" s="73" t="s">
        <v>37</v>
      </c>
      <c r="B74" s="24" t="s">
        <v>408</v>
      </c>
      <c r="C74" s="250">
        <v>0</v>
      </c>
      <c r="D74" s="250">
        <v>0</v>
      </c>
      <c r="E74" s="251">
        <f>SUM(E75:E78)</f>
        <v>0</v>
      </c>
    </row>
    <row r="75" spans="1:5" x14ac:dyDescent="0.3">
      <c r="A75" s="79" t="s">
        <v>76</v>
      </c>
      <c r="B75" s="302" t="s">
        <v>86</v>
      </c>
      <c r="C75" s="278"/>
      <c r="D75" s="278"/>
      <c r="E75" s="204"/>
    </row>
    <row r="76" spans="1:5" x14ac:dyDescent="0.3">
      <c r="A76" s="79" t="s">
        <v>78</v>
      </c>
      <c r="B76" s="302" t="s">
        <v>88</v>
      </c>
      <c r="C76" s="278"/>
      <c r="D76" s="278"/>
      <c r="E76" s="204"/>
    </row>
    <row r="77" spans="1:5" x14ac:dyDescent="0.3">
      <c r="A77" s="79" t="s">
        <v>80</v>
      </c>
      <c r="B77" s="302" t="s">
        <v>409</v>
      </c>
      <c r="C77" s="278"/>
      <c r="D77" s="278"/>
      <c r="E77" s="204"/>
    </row>
    <row r="78" spans="1:5" ht="16.2" thickBot="1" x14ac:dyDescent="0.35">
      <c r="A78" s="79" t="s">
        <v>82</v>
      </c>
      <c r="B78" s="302" t="s">
        <v>308</v>
      </c>
      <c r="C78" s="278"/>
      <c r="D78" s="278"/>
      <c r="E78" s="204"/>
    </row>
    <row r="79" spans="1:5" ht="16.2" thickBot="1" x14ac:dyDescent="0.35">
      <c r="A79" s="73" t="s">
        <v>39</v>
      </c>
      <c r="B79" s="24" t="s">
        <v>410</v>
      </c>
      <c r="C79" s="232"/>
      <c r="D79" s="232"/>
      <c r="E79" s="233"/>
    </row>
    <row r="80" spans="1:5" ht="16.2" thickBot="1" x14ac:dyDescent="0.35">
      <c r="A80" s="73" t="s">
        <v>41</v>
      </c>
      <c r="B80" s="24" t="s">
        <v>352</v>
      </c>
      <c r="C80" s="232"/>
      <c r="D80" s="232"/>
      <c r="E80" s="233"/>
    </row>
    <row r="81" spans="1:5" ht="16.2" thickBot="1" x14ac:dyDescent="0.35">
      <c r="A81" s="73" t="s">
        <v>43</v>
      </c>
      <c r="B81" s="74" t="s">
        <v>411</v>
      </c>
      <c r="C81" s="234">
        <v>0</v>
      </c>
      <c r="D81" s="234">
        <f t="shared" ref="D81:E81" si="5">+D65+D69+D74+D79+D80</f>
        <v>0</v>
      </c>
      <c r="E81" s="234">
        <f t="shared" si="5"/>
        <v>0</v>
      </c>
    </row>
    <row r="82" spans="1:5" ht="16.2" thickBot="1" x14ac:dyDescent="0.35">
      <c r="A82" s="73" t="s">
        <v>51</v>
      </c>
      <c r="B82" s="74" t="s">
        <v>412</v>
      </c>
      <c r="C82" s="234">
        <v>341173306</v>
      </c>
      <c r="D82" s="234">
        <f t="shared" ref="D82:E82" si="6">+D64+D81</f>
        <v>344841649</v>
      </c>
      <c r="E82" s="234">
        <f t="shared" si="6"/>
        <v>355852227</v>
      </c>
    </row>
  </sheetData>
  <mergeCells count="4">
    <mergeCell ref="A1:E1"/>
    <mergeCell ref="A46:B46"/>
    <mergeCell ref="A47:E47"/>
    <mergeCell ref="A48:B48"/>
  </mergeCells>
  <printOptions horizontalCentered="1"/>
  <pageMargins left="0.78740157480314965" right="0.78740157480314965" top="0.47244094488188981" bottom="0.35433070866141736" header="0.23622047244094491" footer="0.23622047244094491"/>
  <pageSetup paperSize="9" scale="67" fitToHeight="2" orientation="portrait" r:id="rId1"/>
  <headerFooter alignWithMargins="0">
    <oddHeader>&amp;C&amp;"Times New Roman CE,Félkövér"TÁJÉKOZTATÓ KIMUTATÁSOK, MÉRLEGEK&amp;R&amp;"Times New Roman CE,Félkövér dőlt"
 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F21"/>
  <sheetViews>
    <sheetView view="pageBreakPreview" zoomScale="145" zoomScaleNormal="100" zoomScaleSheetLayoutView="145" workbookViewId="0">
      <selection activeCell="C1" sqref="C1:E1"/>
    </sheetView>
  </sheetViews>
  <sheetFormatPr defaultColWidth="9.109375" defaultRowHeight="13.2" x14ac:dyDescent="0.25"/>
  <cols>
    <col min="1" max="1" width="33.109375" style="318" customWidth="1"/>
    <col min="2" max="5" width="21" style="318" customWidth="1"/>
    <col min="6" max="16384" width="9.109375" style="318"/>
  </cols>
  <sheetData>
    <row r="1" spans="1:6" customFormat="1" ht="14.4" x14ac:dyDescent="0.3">
      <c r="A1" s="885" t="s">
        <v>442</v>
      </c>
      <c r="B1" s="885"/>
      <c r="C1" s="864" t="s">
        <v>458</v>
      </c>
      <c r="D1" s="864"/>
      <c r="E1" s="864"/>
      <c r="F1" s="335"/>
    </row>
    <row r="2" spans="1:6" customFormat="1" ht="15" thickBot="1" x14ac:dyDescent="0.35">
      <c r="A2" s="336"/>
      <c r="B2" s="336"/>
      <c r="C2" s="336"/>
      <c r="D2" s="336"/>
      <c r="E2" s="337"/>
      <c r="F2" s="335"/>
    </row>
    <row r="3" spans="1:6" customFormat="1" ht="15" thickBot="1" x14ac:dyDescent="0.35">
      <c r="A3" s="886" t="s">
        <v>424</v>
      </c>
      <c r="B3" s="889" t="s">
        <v>443</v>
      </c>
      <c r="C3" s="890"/>
      <c r="D3" s="890"/>
      <c r="E3" s="891"/>
      <c r="F3" s="335"/>
    </row>
    <row r="4" spans="1:6" customFormat="1" ht="15" thickBot="1" x14ac:dyDescent="0.35">
      <c r="A4" s="887"/>
      <c r="B4" s="892" t="s">
        <v>444</v>
      </c>
      <c r="C4" s="895" t="s">
        <v>445</v>
      </c>
      <c r="D4" s="896"/>
      <c r="E4" s="897"/>
      <c r="F4" s="335"/>
    </row>
    <row r="5" spans="1:6" customFormat="1" ht="14.4" x14ac:dyDescent="0.3">
      <c r="A5" s="887"/>
      <c r="B5" s="893"/>
      <c r="C5" s="892" t="s">
        <v>454</v>
      </c>
      <c r="D5" s="892" t="s">
        <v>455</v>
      </c>
      <c r="E5" s="892" t="s">
        <v>456</v>
      </c>
      <c r="F5" s="335"/>
    </row>
    <row r="6" spans="1:6" customFormat="1" ht="15" thickBot="1" x14ac:dyDescent="0.35">
      <c r="A6" s="888"/>
      <c r="B6" s="894"/>
      <c r="C6" s="898"/>
      <c r="D6" s="898"/>
      <c r="E6" s="894"/>
      <c r="F6" s="335"/>
    </row>
    <row r="7" spans="1:6" customFormat="1" ht="15" thickBot="1" x14ac:dyDescent="0.35">
      <c r="A7" s="338" t="s">
        <v>446</v>
      </c>
      <c r="B7" s="339" t="s">
        <v>447</v>
      </c>
      <c r="C7" s="340" t="s">
        <v>448</v>
      </c>
      <c r="D7" s="341" t="s">
        <v>449</v>
      </c>
      <c r="E7" s="342" t="s">
        <v>450</v>
      </c>
      <c r="F7" s="335"/>
    </row>
    <row r="8" spans="1:6" customFormat="1" ht="14.4" x14ac:dyDescent="0.3">
      <c r="A8" s="343" t="s">
        <v>425</v>
      </c>
      <c r="B8" s="344">
        <f>C8+D8+E8</f>
        <v>0</v>
      </c>
      <c r="C8" s="345"/>
      <c r="D8" s="345"/>
      <c r="E8" s="346"/>
      <c r="F8" s="335"/>
    </row>
    <row r="9" spans="1:6" customFormat="1" ht="14.4" x14ac:dyDescent="0.3">
      <c r="A9" s="347" t="s">
        <v>426</v>
      </c>
      <c r="B9" s="348">
        <f t="shared" ref="B9:B19" si="0">C9+D9+E9</f>
        <v>0</v>
      </c>
      <c r="C9" s="349"/>
      <c r="D9" s="349"/>
      <c r="E9" s="349"/>
      <c r="F9" s="335"/>
    </row>
    <row r="10" spans="1:6" customFormat="1" ht="14.4" x14ac:dyDescent="0.3">
      <c r="A10" s="350" t="s">
        <v>427</v>
      </c>
      <c r="B10" s="351">
        <f t="shared" si="0"/>
        <v>29611927</v>
      </c>
      <c r="C10" s="352">
        <v>29115706</v>
      </c>
      <c r="D10" s="352">
        <v>496221</v>
      </c>
      <c r="E10" s="352"/>
      <c r="F10" s="335"/>
    </row>
    <row r="11" spans="1:6" customFormat="1" ht="14.4" x14ac:dyDescent="0.3">
      <c r="A11" s="350" t="s">
        <v>428</v>
      </c>
      <c r="B11" s="351">
        <f t="shared" si="0"/>
        <v>0</v>
      </c>
      <c r="C11" s="352"/>
      <c r="D11" s="352"/>
      <c r="E11" s="352"/>
      <c r="F11" s="335"/>
    </row>
    <row r="12" spans="1:6" customFormat="1" ht="14.4" x14ac:dyDescent="0.3">
      <c r="A12" s="350" t="s">
        <v>429</v>
      </c>
      <c r="B12" s="351">
        <f t="shared" si="0"/>
        <v>0</v>
      </c>
      <c r="C12" s="352"/>
      <c r="D12" s="352"/>
      <c r="E12" s="352"/>
      <c r="F12" s="335"/>
    </row>
    <row r="13" spans="1:6" customFormat="1" ht="15" thickBot="1" x14ac:dyDescent="0.35">
      <c r="A13" s="350" t="s">
        <v>451</v>
      </c>
      <c r="B13" s="351">
        <f t="shared" si="0"/>
        <v>0</v>
      </c>
      <c r="C13" s="352"/>
      <c r="D13" s="352"/>
      <c r="E13" s="352"/>
      <c r="F13" s="335"/>
    </row>
    <row r="14" spans="1:6" customFormat="1" ht="15" thickBot="1" x14ac:dyDescent="0.35">
      <c r="A14" s="353" t="s">
        <v>430</v>
      </c>
      <c r="B14" s="354">
        <f>B8+SUM(B10:B13)</f>
        <v>29611927</v>
      </c>
      <c r="C14" s="354">
        <v>29115706</v>
      </c>
      <c r="D14" s="354">
        <v>496221</v>
      </c>
      <c r="E14" s="355">
        <v>0</v>
      </c>
      <c r="F14" s="335"/>
    </row>
    <row r="15" spans="1:6" customFormat="1" ht="14.4" x14ac:dyDescent="0.3">
      <c r="A15" s="356" t="s">
        <v>431</v>
      </c>
      <c r="B15" s="351">
        <f t="shared" si="0"/>
        <v>24613999</v>
      </c>
      <c r="C15" s="345">
        <v>24613999</v>
      </c>
      <c r="D15" s="345"/>
      <c r="E15" s="346"/>
      <c r="F15" s="335"/>
    </row>
    <row r="16" spans="1:6" customFormat="1" ht="14.4" x14ac:dyDescent="0.3">
      <c r="A16" s="357" t="s">
        <v>432</v>
      </c>
      <c r="B16" s="351">
        <f t="shared" si="0"/>
        <v>25460</v>
      </c>
      <c r="C16" s="352">
        <v>25460</v>
      </c>
      <c r="D16" s="352"/>
      <c r="E16" s="352"/>
      <c r="F16" s="335"/>
    </row>
    <row r="17" spans="1:6" customFormat="1" ht="14.4" x14ac:dyDescent="0.3">
      <c r="A17" s="357" t="s">
        <v>433</v>
      </c>
      <c r="B17" s="351">
        <f t="shared" si="0"/>
        <v>4476247</v>
      </c>
      <c r="C17" s="352">
        <v>3980026</v>
      </c>
      <c r="D17" s="352">
        <v>496221</v>
      </c>
      <c r="E17" s="352"/>
      <c r="F17" s="335"/>
    </row>
    <row r="18" spans="1:6" customFormat="1" ht="14.4" x14ac:dyDescent="0.3">
      <c r="A18" s="357" t="s">
        <v>434</v>
      </c>
      <c r="B18" s="351">
        <f t="shared" si="0"/>
        <v>0</v>
      </c>
      <c r="C18" s="352"/>
      <c r="D18" s="352"/>
      <c r="E18" s="352"/>
      <c r="F18" s="335"/>
    </row>
    <row r="19" spans="1:6" customFormat="1" ht="15" thickBot="1" x14ac:dyDescent="0.35">
      <c r="A19" s="358" t="s">
        <v>453</v>
      </c>
      <c r="B19" s="351">
        <f t="shared" si="0"/>
        <v>0</v>
      </c>
      <c r="C19" s="359"/>
      <c r="D19" s="359"/>
      <c r="E19" s="360"/>
      <c r="F19" s="335"/>
    </row>
    <row r="20" spans="1:6" customFormat="1" ht="15" thickBot="1" x14ac:dyDescent="0.35">
      <c r="A20" s="361" t="s">
        <v>341</v>
      </c>
      <c r="B20" s="354">
        <f>SUM(B15:B19)</f>
        <v>29115706</v>
      </c>
      <c r="C20" s="354">
        <v>28619485</v>
      </c>
      <c r="D20" s="354">
        <v>496221</v>
      </c>
      <c r="E20" s="355">
        <v>0</v>
      </c>
      <c r="F20" s="335"/>
    </row>
    <row r="21" spans="1:6" customFormat="1" ht="14.4" x14ac:dyDescent="0.3">
      <c r="A21" s="846" t="s">
        <v>452</v>
      </c>
      <c r="B21" s="846"/>
      <c r="C21" s="846"/>
      <c r="D21" s="846"/>
      <c r="E21" s="846"/>
      <c r="F21" s="335"/>
    </row>
  </sheetData>
  <mergeCells count="10">
    <mergeCell ref="A1:B1"/>
    <mergeCell ref="C1:E1"/>
    <mergeCell ref="A21:E21"/>
    <mergeCell ref="A3:A6"/>
    <mergeCell ref="B3:E3"/>
    <mergeCell ref="B4:B6"/>
    <mergeCell ref="C4:E4"/>
    <mergeCell ref="C5:C6"/>
    <mergeCell ref="D5:D6"/>
    <mergeCell ref="E5:E6"/>
  </mergeCells>
  <printOptions horizontalCentered="1"/>
  <pageMargins left="0.78740157480314965" right="0.78740157480314965" top="0.91" bottom="0.27559055118110237" header="0.31496062992125984" footer="0.15748031496062992"/>
  <pageSetup paperSize="9" orientation="landscape" r:id="rId1"/>
  <headerFooter alignWithMargins="0">
    <oddHeader xml:space="preserve">&amp;C&amp;"Times New Roman CE,Félkövér"&amp;12Európai uniós támogatással megvalósuló projektek
 bevételei, kiadásai, hozzájárulások&amp;R&amp;"Times New Roman CE,Félkövér dőlt" 9. melléklet </oddHeader>
  </headerFooter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128"/>
  <sheetViews>
    <sheetView tabSelected="1" view="pageBreakPreview" topLeftCell="C12" zoomScale="130" zoomScaleNormal="130" zoomScaleSheetLayoutView="130" workbookViewId="0">
      <selection activeCell="J109" sqref="J109"/>
    </sheetView>
  </sheetViews>
  <sheetFormatPr defaultRowHeight="15.6" x14ac:dyDescent="0.3"/>
  <cols>
    <col min="1" max="1" width="8.109375" style="64" customWidth="1"/>
    <col min="2" max="2" width="72.6640625" style="64" customWidth="1"/>
    <col min="3" max="3" width="12" style="122" customWidth="1"/>
    <col min="4" max="7" width="12" style="122" hidden="1" customWidth="1"/>
    <col min="8" max="8" width="12" style="122" customWidth="1"/>
    <col min="9" max="9" width="11.44140625" style="122" bestFit="1" customWidth="1"/>
    <col min="10" max="10" width="9.109375" style="385" customWidth="1"/>
    <col min="11" max="261" width="9.109375" style="64"/>
    <col min="262" max="262" width="8.109375" style="64" customWidth="1"/>
    <col min="263" max="263" width="78.5546875" style="64" customWidth="1"/>
    <col min="264" max="264" width="18.5546875" style="64" customWidth="1"/>
    <col min="265" max="265" width="7.6640625" style="64" customWidth="1"/>
    <col min="266" max="517" width="9.109375" style="64"/>
    <col min="518" max="518" width="8.109375" style="64" customWidth="1"/>
    <col min="519" max="519" width="78.5546875" style="64" customWidth="1"/>
    <col min="520" max="520" width="18.5546875" style="64" customWidth="1"/>
    <col min="521" max="521" width="7.6640625" style="64" customWidth="1"/>
    <col min="522" max="773" width="9.109375" style="64"/>
    <col min="774" max="774" width="8.109375" style="64" customWidth="1"/>
    <col min="775" max="775" width="78.5546875" style="64" customWidth="1"/>
    <col min="776" max="776" width="18.5546875" style="64" customWidth="1"/>
    <col min="777" max="777" width="7.6640625" style="64" customWidth="1"/>
    <col min="778" max="1029" width="9.109375" style="64"/>
    <col min="1030" max="1030" width="8.109375" style="64" customWidth="1"/>
    <col min="1031" max="1031" width="78.5546875" style="64" customWidth="1"/>
    <col min="1032" max="1032" width="18.5546875" style="64" customWidth="1"/>
    <col min="1033" max="1033" width="7.6640625" style="64" customWidth="1"/>
    <col min="1034" max="1285" width="9.109375" style="64"/>
    <col min="1286" max="1286" width="8.109375" style="64" customWidth="1"/>
    <col min="1287" max="1287" width="78.5546875" style="64" customWidth="1"/>
    <col min="1288" max="1288" width="18.5546875" style="64" customWidth="1"/>
    <col min="1289" max="1289" width="7.6640625" style="64" customWidth="1"/>
    <col min="1290" max="1541" width="9.109375" style="64"/>
    <col min="1542" max="1542" width="8.109375" style="64" customWidth="1"/>
    <col min="1543" max="1543" width="78.5546875" style="64" customWidth="1"/>
    <col min="1544" max="1544" width="18.5546875" style="64" customWidth="1"/>
    <col min="1545" max="1545" width="7.6640625" style="64" customWidth="1"/>
    <col min="1546" max="1797" width="9.109375" style="64"/>
    <col min="1798" max="1798" width="8.109375" style="64" customWidth="1"/>
    <col min="1799" max="1799" width="78.5546875" style="64" customWidth="1"/>
    <col min="1800" max="1800" width="18.5546875" style="64" customWidth="1"/>
    <col min="1801" max="1801" width="7.6640625" style="64" customWidth="1"/>
    <col min="1802" max="2053" width="9.109375" style="64"/>
    <col min="2054" max="2054" width="8.109375" style="64" customWidth="1"/>
    <col min="2055" max="2055" width="78.5546875" style="64" customWidth="1"/>
    <col min="2056" max="2056" width="18.5546875" style="64" customWidth="1"/>
    <col min="2057" max="2057" width="7.6640625" style="64" customWidth="1"/>
    <col min="2058" max="2309" width="9.109375" style="64"/>
    <col min="2310" max="2310" width="8.109375" style="64" customWidth="1"/>
    <col min="2311" max="2311" width="78.5546875" style="64" customWidth="1"/>
    <col min="2312" max="2312" width="18.5546875" style="64" customWidth="1"/>
    <col min="2313" max="2313" width="7.6640625" style="64" customWidth="1"/>
    <col min="2314" max="2565" width="9.109375" style="64"/>
    <col min="2566" max="2566" width="8.109375" style="64" customWidth="1"/>
    <col min="2567" max="2567" width="78.5546875" style="64" customWidth="1"/>
    <col min="2568" max="2568" width="18.5546875" style="64" customWidth="1"/>
    <col min="2569" max="2569" width="7.6640625" style="64" customWidth="1"/>
    <col min="2570" max="2821" width="9.109375" style="64"/>
    <col min="2822" max="2822" width="8.109375" style="64" customWidth="1"/>
    <col min="2823" max="2823" width="78.5546875" style="64" customWidth="1"/>
    <col min="2824" max="2824" width="18.5546875" style="64" customWidth="1"/>
    <col min="2825" max="2825" width="7.6640625" style="64" customWidth="1"/>
    <col min="2826" max="3077" width="9.109375" style="64"/>
    <col min="3078" max="3078" width="8.109375" style="64" customWidth="1"/>
    <col min="3079" max="3079" width="78.5546875" style="64" customWidth="1"/>
    <col min="3080" max="3080" width="18.5546875" style="64" customWidth="1"/>
    <col min="3081" max="3081" width="7.6640625" style="64" customWidth="1"/>
    <col min="3082" max="3333" width="9.109375" style="64"/>
    <col min="3334" max="3334" width="8.109375" style="64" customWidth="1"/>
    <col min="3335" max="3335" width="78.5546875" style="64" customWidth="1"/>
    <col min="3336" max="3336" width="18.5546875" style="64" customWidth="1"/>
    <col min="3337" max="3337" width="7.6640625" style="64" customWidth="1"/>
    <col min="3338" max="3589" width="9.109375" style="64"/>
    <col min="3590" max="3590" width="8.109375" style="64" customWidth="1"/>
    <col min="3591" max="3591" width="78.5546875" style="64" customWidth="1"/>
    <col min="3592" max="3592" width="18.5546875" style="64" customWidth="1"/>
    <col min="3593" max="3593" width="7.6640625" style="64" customWidth="1"/>
    <col min="3594" max="3845" width="9.109375" style="64"/>
    <col min="3846" max="3846" width="8.109375" style="64" customWidth="1"/>
    <col min="3847" max="3847" width="78.5546875" style="64" customWidth="1"/>
    <col min="3848" max="3848" width="18.5546875" style="64" customWidth="1"/>
    <col min="3849" max="3849" width="7.6640625" style="64" customWidth="1"/>
    <col min="3850" max="4101" width="9.109375" style="64"/>
    <col min="4102" max="4102" width="8.109375" style="64" customWidth="1"/>
    <col min="4103" max="4103" width="78.5546875" style="64" customWidth="1"/>
    <col min="4104" max="4104" width="18.5546875" style="64" customWidth="1"/>
    <col min="4105" max="4105" width="7.6640625" style="64" customWidth="1"/>
    <col min="4106" max="4357" width="9.109375" style="64"/>
    <col min="4358" max="4358" width="8.109375" style="64" customWidth="1"/>
    <col min="4359" max="4359" width="78.5546875" style="64" customWidth="1"/>
    <col min="4360" max="4360" width="18.5546875" style="64" customWidth="1"/>
    <col min="4361" max="4361" width="7.6640625" style="64" customWidth="1"/>
    <col min="4362" max="4613" width="9.109375" style="64"/>
    <col min="4614" max="4614" width="8.109375" style="64" customWidth="1"/>
    <col min="4615" max="4615" width="78.5546875" style="64" customWidth="1"/>
    <col min="4616" max="4616" width="18.5546875" style="64" customWidth="1"/>
    <col min="4617" max="4617" width="7.6640625" style="64" customWidth="1"/>
    <col min="4618" max="4869" width="9.109375" style="64"/>
    <col min="4870" max="4870" width="8.109375" style="64" customWidth="1"/>
    <col min="4871" max="4871" width="78.5546875" style="64" customWidth="1"/>
    <col min="4872" max="4872" width="18.5546875" style="64" customWidth="1"/>
    <col min="4873" max="4873" width="7.6640625" style="64" customWidth="1"/>
    <col min="4874" max="5125" width="9.109375" style="64"/>
    <col min="5126" max="5126" width="8.109375" style="64" customWidth="1"/>
    <col min="5127" max="5127" width="78.5546875" style="64" customWidth="1"/>
    <col min="5128" max="5128" width="18.5546875" style="64" customWidth="1"/>
    <col min="5129" max="5129" width="7.6640625" style="64" customWidth="1"/>
    <col min="5130" max="5381" width="9.109375" style="64"/>
    <col min="5382" max="5382" width="8.109375" style="64" customWidth="1"/>
    <col min="5383" max="5383" width="78.5546875" style="64" customWidth="1"/>
    <col min="5384" max="5384" width="18.5546875" style="64" customWidth="1"/>
    <col min="5385" max="5385" width="7.6640625" style="64" customWidth="1"/>
    <col min="5386" max="5637" width="9.109375" style="64"/>
    <col min="5638" max="5638" width="8.109375" style="64" customWidth="1"/>
    <col min="5639" max="5639" width="78.5546875" style="64" customWidth="1"/>
    <col min="5640" max="5640" width="18.5546875" style="64" customWidth="1"/>
    <col min="5641" max="5641" width="7.6640625" style="64" customWidth="1"/>
    <col min="5642" max="5893" width="9.109375" style="64"/>
    <col min="5894" max="5894" width="8.109375" style="64" customWidth="1"/>
    <col min="5895" max="5895" width="78.5546875" style="64" customWidth="1"/>
    <col min="5896" max="5896" width="18.5546875" style="64" customWidth="1"/>
    <col min="5897" max="5897" width="7.6640625" style="64" customWidth="1"/>
    <col min="5898" max="6149" width="9.109375" style="64"/>
    <col min="6150" max="6150" width="8.109375" style="64" customWidth="1"/>
    <col min="6151" max="6151" width="78.5546875" style="64" customWidth="1"/>
    <col min="6152" max="6152" width="18.5546875" style="64" customWidth="1"/>
    <col min="6153" max="6153" width="7.6640625" style="64" customWidth="1"/>
    <col min="6154" max="6405" width="9.109375" style="64"/>
    <col min="6406" max="6406" width="8.109375" style="64" customWidth="1"/>
    <col min="6407" max="6407" width="78.5546875" style="64" customWidth="1"/>
    <col min="6408" max="6408" width="18.5546875" style="64" customWidth="1"/>
    <col min="6409" max="6409" width="7.6640625" style="64" customWidth="1"/>
    <col min="6410" max="6661" width="9.109375" style="64"/>
    <col min="6662" max="6662" width="8.109375" style="64" customWidth="1"/>
    <col min="6663" max="6663" width="78.5546875" style="64" customWidth="1"/>
    <col min="6664" max="6664" width="18.5546875" style="64" customWidth="1"/>
    <col min="6665" max="6665" width="7.6640625" style="64" customWidth="1"/>
    <col min="6666" max="6917" width="9.109375" style="64"/>
    <col min="6918" max="6918" width="8.109375" style="64" customWidth="1"/>
    <col min="6919" max="6919" width="78.5546875" style="64" customWidth="1"/>
    <col min="6920" max="6920" width="18.5546875" style="64" customWidth="1"/>
    <col min="6921" max="6921" width="7.6640625" style="64" customWidth="1"/>
    <col min="6922" max="7173" width="9.109375" style="64"/>
    <col min="7174" max="7174" width="8.109375" style="64" customWidth="1"/>
    <col min="7175" max="7175" width="78.5546875" style="64" customWidth="1"/>
    <col min="7176" max="7176" width="18.5546875" style="64" customWidth="1"/>
    <col min="7177" max="7177" width="7.6640625" style="64" customWidth="1"/>
    <col min="7178" max="7429" width="9.109375" style="64"/>
    <col min="7430" max="7430" width="8.109375" style="64" customWidth="1"/>
    <col min="7431" max="7431" width="78.5546875" style="64" customWidth="1"/>
    <col min="7432" max="7432" width="18.5546875" style="64" customWidth="1"/>
    <col min="7433" max="7433" width="7.6640625" style="64" customWidth="1"/>
    <col min="7434" max="7685" width="9.109375" style="64"/>
    <col min="7686" max="7686" width="8.109375" style="64" customWidth="1"/>
    <col min="7687" max="7687" width="78.5546875" style="64" customWidth="1"/>
    <col min="7688" max="7688" width="18.5546875" style="64" customWidth="1"/>
    <col min="7689" max="7689" width="7.6640625" style="64" customWidth="1"/>
    <col min="7690" max="7941" width="9.109375" style="64"/>
    <col min="7942" max="7942" width="8.109375" style="64" customWidth="1"/>
    <col min="7943" max="7943" width="78.5546875" style="64" customWidth="1"/>
    <col min="7944" max="7944" width="18.5546875" style="64" customWidth="1"/>
    <col min="7945" max="7945" width="7.6640625" style="64" customWidth="1"/>
    <col min="7946" max="8197" width="9.109375" style="64"/>
    <col min="8198" max="8198" width="8.109375" style="64" customWidth="1"/>
    <col min="8199" max="8199" width="78.5546875" style="64" customWidth="1"/>
    <col min="8200" max="8200" width="18.5546875" style="64" customWidth="1"/>
    <col min="8201" max="8201" width="7.6640625" style="64" customWidth="1"/>
    <col min="8202" max="8453" width="9.109375" style="64"/>
    <col min="8454" max="8454" width="8.109375" style="64" customWidth="1"/>
    <col min="8455" max="8455" width="78.5546875" style="64" customWidth="1"/>
    <col min="8456" max="8456" width="18.5546875" style="64" customWidth="1"/>
    <col min="8457" max="8457" width="7.6640625" style="64" customWidth="1"/>
    <col min="8458" max="8709" width="9.109375" style="64"/>
    <col min="8710" max="8710" width="8.109375" style="64" customWidth="1"/>
    <col min="8711" max="8711" width="78.5546875" style="64" customWidth="1"/>
    <col min="8712" max="8712" width="18.5546875" style="64" customWidth="1"/>
    <col min="8713" max="8713" width="7.6640625" style="64" customWidth="1"/>
    <col min="8714" max="8965" width="9.109375" style="64"/>
    <col min="8966" max="8966" width="8.109375" style="64" customWidth="1"/>
    <col min="8967" max="8967" width="78.5546875" style="64" customWidth="1"/>
    <col min="8968" max="8968" width="18.5546875" style="64" customWidth="1"/>
    <col min="8969" max="8969" width="7.6640625" style="64" customWidth="1"/>
    <col min="8970" max="9221" width="9.109375" style="64"/>
    <col min="9222" max="9222" width="8.109375" style="64" customWidth="1"/>
    <col min="9223" max="9223" width="78.5546875" style="64" customWidth="1"/>
    <col min="9224" max="9224" width="18.5546875" style="64" customWidth="1"/>
    <col min="9225" max="9225" width="7.6640625" style="64" customWidth="1"/>
    <col min="9226" max="9477" width="9.109375" style="64"/>
    <col min="9478" max="9478" width="8.109375" style="64" customWidth="1"/>
    <col min="9479" max="9479" width="78.5546875" style="64" customWidth="1"/>
    <col min="9480" max="9480" width="18.5546875" style="64" customWidth="1"/>
    <col min="9481" max="9481" width="7.6640625" style="64" customWidth="1"/>
    <col min="9482" max="9733" width="9.109375" style="64"/>
    <col min="9734" max="9734" width="8.109375" style="64" customWidth="1"/>
    <col min="9735" max="9735" width="78.5546875" style="64" customWidth="1"/>
    <col min="9736" max="9736" width="18.5546875" style="64" customWidth="1"/>
    <col min="9737" max="9737" width="7.6640625" style="64" customWidth="1"/>
    <col min="9738" max="9989" width="9.109375" style="64"/>
    <col min="9990" max="9990" width="8.109375" style="64" customWidth="1"/>
    <col min="9991" max="9991" width="78.5546875" style="64" customWidth="1"/>
    <col min="9992" max="9992" width="18.5546875" style="64" customWidth="1"/>
    <col min="9993" max="9993" width="7.6640625" style="64" customWidth="1"/>
    <col min="9994" max="10245" width="9.109375" style="64"/>
    <col min="10246" max="10246" width="8.109375" style="64" customWidth="1"/>
    <col min="10247" max="10247" width="78.5546875" style="64" customWidth="1"/>
    <col min="10248" max="10248" width="18.5546875" style="64" customWidth="1"/>
    <col min="10249" max="10249" width="7.6640625" style="64" customWidth="1"/>
    <col min="10250" max="10501" width="9.109375" style="64"/>
    <col min="10502" max="10502" width="8.109375" style="64" customWidth="1"/>
    <col min="10503" max="10503" width="78.5546875" style="64" customWidth="1"/>
    <col min="10504" max="10504" width="18.5546875" style="64" customWidth="1"/>
    <col min="10505" max="10505" width="7.6640625" style="64" customWidth="1"/>
    <col min="10506" max="10757" width="9.109375" style="64"/>
    <col min="10758" max="10758" width="8.109375" style="64" customWidth="1"/>
    <col min="10759" max="10759" width="78.5546875" style="64" customWidth="1"/>
    <col min="10760" max="10760" width="18.5546875" style="64" customWidth="1"/>
    <col min="10761" max="10761" width="7.6640625" style="64" customWidth="1"/>
    <col min="10762" max="11013" width="9.109375" style="64"/>
    <col min="11014" max="11014" width="8.109375" style="64" customWidth="1"/>
    <col min="11015" max="11015" width="78.5546875" style="64" customWidth="1"/>
    <col min="11016" max="11016" width="18.5546875" style="64" customWidth="1"/>
    <col min="11017" max="11017" width="7.6640625" style="64" customWidth="1"/>
    <col min="11018" max="11269" width="9.109375" style="64"/>
    <col min="11270" max="11270" width="8.109375" style="64" customWidth="1"/>
    <col min="11271" max="11271" width="78.5546875" style="64" customWidth="1"/>
    <col min="11272" max="11272" width="18.5546875" style="64" customWidth="1"/>
    <col min="11273" max="11273" width="7.6640625" style="64" customWidth="1"/>
    <col min="11274" max="11525" width="9.109375" style="64"/>
    <col min="11526" max="11526" width="8.109375" style="64" customWidth="1"/>
    <col min="11527" max="11527" width="78.5546875" style="64" customWidth="1"/>
    <col min="11528" max="11528" width="18.5546875" style="64" customWidth="1"/>
    <col min="11529" max="11529" width="7.6640625" style="64" customWidth="1"/>
    <col min="11530" max="11781" width="9.109375" style="64"/>
    <col min="11782" max="11782" width="8.109375" style="64" customWidth="1"/>
    <col min="11783" max="11783" width="78.5546875" style="64" customWidth="1"/>
    <col min="11784" max="11784" width="18.5546875" style="64" customWidth="1"/>
    <col min="11785" max="11785" width="7.6640625" style="64" customWidth="1"/>
    <col min="11786" max="12037" width="9.109375" style="64"/>
    <col min="12038" max="12038" width="8.109375" style="64" customWidth="1"/>
    <col min="12039" max="12039" width="78.5546875" style="64" customWidth="1"/>
    <col min="12040" max="12040" width="18.5546875" style="64" customWidth="1"/>
    <col min="12041" max="12041" width="7.6640625" style="64" customWidth="1"/>
    <col min="12042" max="12293" width="9.109375" style="64"/>
    <col min="12294" max="12294" width="8.109375" style="64" customWidth="1"/>
    <col min="12295" max="12295" width="78.5546875" style="64" customWidth="1"/>
    <col min="12296" max="12296" width="18.5546875" style="64" customWidth="1"/>
    <col min="12297" max="12297" width="7.6640625" style="64" customWidth="1"/>
    <col min="12298" max="12549" width="9.109375" style="64"/>
    <col min="12550" max="12550" width="8.109375" style="64" customWidth="1"/>
    <col min="12551" max="12551" width="78.5546875" style="64" customWidth="1"/>
    <col min="12552" max="12552" width="18.5546875" style="64" customWidth="1"/>
    <col min="12553" max="12553" width="7.6640625" style="64" customWidth="1"/>
    <col min="12554" max="12805" width="9.109375" style="64"/>
    <col min="12806" max="12806" width="8.109375" style="64" customWidth="1"/>
    <col min="12807" max="12807" width="78.5546875" style="64" customWidth="1"/>
    <col min="12808" max="12808" width="18.5546875" style="64" customWidth="1"/>
    <col min="12809" max="12809" width="7.6640625" style="64" customWidth="1"/>
    <col min="12810" max="13061" width="9.109375" style="64"/>
    <col min="13062" max="13062" width="8.109375" style="64" customWidth="1"/>
    <col min="13063" max="13063" width="78.5546875" style="64" customWidth="1"/>
    <col min="13064" max="13064" width="18.5546875" style="64" customWidth="1"/>
    <col min="13065" max="13065" width="7.6640625" style="64" customWidth="1"/>
    <col min="13066" max="13317" width="9.109375" style="64"/>
    <col min="13318" max="13318" width="8.109375" style="64" customWidth="1"/>
    <col min="13319" max="13319" width="78.5546875" style="64" customWidth="1"/>
    <col min="13320" max="13320" width="18.5546875" style="64" customWidth="1"/>
    <col min="13321" max="13321" width="7.6640625" style="64" customWidth="1"/>
    <col min="13322" max="13573" width="9.109375" style="64"/>
    <col min="13574" max="13574" width="8.109375" style="64" customWidth="1"/>
    <col min="13575" max="13575" width="78.5546875" style="64" customWidth="1"/>
    <col min="13576" max="13576" width="18.5546875" style="64" customWidth="1"/>
    <col min="13577" max="13577" width="7.6640625" style="64" customWidth="1"/>
    <col min="13578" max="13829" width="9.109375" style="64"/>
    <col min="13830" max="13830" width="8.109375" style="64" customWidth="1"/>
    <col min="13831" max="13831" width="78.5546875" style="64" customWidth="1"/>
    <col min="13832" max="13832" width="18.5546875" style="64" customWidth="1"/>
    <col min="13833" max="13833" width="7.6640625" style="64" customWidth="1"/>
    <col min="13834" max="14085" width="9.109375" style="64"/>
    <col min="14086" max="14086" width="8.109375" style="64" customWidth="1"/>
    <col min="14087" max="14087" width="78.5546875" style="64" customWidth="1"/>
    <col min="14088" max="14088" width="18.5546875" style="64" customWidth="1"/>
    <col min="14089" max="14089" width="7.6640625" style="64" customWidth="1"/>
    <col min="14090" max="14341" width="9.109375" style="64"/>
    <col min="14342" max="14342" width="8.109375" style="64" customWidth="1"/>
    <col min="14343" max="14343" width="78.5546875" style="64" customWidth="1"/>
    <col min="14344" max="14344" width="18.5546875" style="64" customWidth="1"/>
    <col min="14345" max="14345" width="7.6640625" style="64" customWidth="1"/>
    <col min="14346" max="14597" width="9.109375" style="64"/>
    <col min="14598" max="14598" width="8.109375" style="64" customWidth="1"/>
    <col min="14599" max="14599" width="78.5546875" style="64" customWidth="1"/>
    <col min="14600" max="14600" width="18.5546875" style="64" customWidth="1"/>
    <col min="14601" max="14601" width="7.6640625" style="64" customWidth="1"/>
    <col min="14602" max="14853" width="9.109375" style="64"/>
    <col min="14854" max="14854" width="8.109375" style="64" customWidth="1"/>
    <col min="14855" max="14855" width="78.5546875" style="64" customWidth="1"/>
    <col min="14856" max="14856" width="18.5546875" style="64" customWidth="1"/>
    <col min="14857" max="14857" width="7.6640625" style="64" customWidth="1"/>
    <col min="14858" max="15109" width="9.109375" style="64"/>
    <col min="15110" max="15110" width="8.109375" style="64" customWidth="1"/>
    <col min="15111" max="15111" width="78.5546875" style="64" customWidth="1"/>
    <col min="15112" max="15112" width="18.5546875" style="64" customWidth="1"/>
    <col min="15113" max="15113" width="7.6640625" style="64" customWidth="1"/>
    <col min="15114" max="15365" width="9.109375" style="64"/>
    <col min="15366" max="15366" width="8.109375" style="64" customWidth="1"/>
    <col min="15367" max="15367" width="78.5546875" style="64" customWidth="1"/>
    <col min="15368" max="15368" width="18.5546875" style="64" customWidth="1"/>
    <col min="15369" max="15369" width="7.6640625" style="64" customWidth="1"/>
    <col min="15370" max="15621" width="9.109375" style="64"/>
    <col min="15622" max="15622" width="8.109375" style="64" customWidth="1"/>
    <col min="15623" max="15623" width="78.5546875" style="64" customWidth="1"/>
    <col min="15624" max="15624" width="18.5546875" style="64" customWidth="1"/>
    <col min="15625" max="15625" width="7.6640625" style="64" customWidth="1"/>
    <col min="15626" max="15877" width="9.109375" style="64"/>
    <col min="15878" max="15878" width="8.109375" style="64" customWidth="1"/>
    <col min="15879" max="15879" width="78.5546875" style="64" customWidth="1"/>
    <col min="15880" max="15880" width="18.5546875" style="64" customWidth="1"/>
    <col min="15881" max="15881" width="7.6640625" style="64" customWidth="1"/>
    <col min="15882" max="16133" width="9.109375" style="64"/>
    <col min="16134" max="16134" width="8.109375" style="64" customWidth="1"/>
    <col min="16135" max="16135" width="78.5546875" style="64" customWidth="1"/>
    <col min="16136" max="16136" width="18.5546875" style="64" customWidth="1"/>
    <col min="16137" max="16137" width="7.6640625" style="64" customWidth="1"/>
    <col min="16138" max="16384" width="9.109375" style="64"/>
  </cols>
  <sheetData>
    <row r="1" spans="1:10" ht="15.9" customHeight="1" x14ac:dyDescent="0.3">
      <c r="A1" s="765" t="s">
        <v>107</v>
      </c>
      <c r="B1" s="765"/>
      <c r="C1" s="765"/>
      <c r="D1" s="201"/>
      <c r="E1" s="201"/>
      <c r="F1" s="201"/>
      <c r="G1" s="201"/>
      <c r="H1" s="201"/>
      <c r="I1" s="201"/>
      <c r="J1" s="370"/>
    </row>
    <row r="2" spans="1:10" ht="15.9" customHeight="1" thickBot="1" x14ac:dyDescent="0.35">
      <c r="A2" s="764" t="s">
        <v>108</v>
      </c>
      <c r="B2" s="764"/>
      <c r="C2" s="65"/>
      <c r="D2" s="65"/>
      <c r="E2" s="65"/>
      <c r="F2" s="65" t="s">
        <v>374</v>
      </c>
      <c r="G2" s="65"/>
      <c r="H2" s="101"/>
      <c r="I2" s="101" t="s">
        <v>374</v>
      </c>
      <c r="J2" s="371"/>
    </row>
    <row r="3" spans="1:10" ht="57.6" thickBot="1" x14ac:dyDescent="0.35">
      <c r="A3" s="66" t="s">
        <v>109</v>
      </c>
      <c r="B3" s="67" t="s">
        <v>110</v>
      </c>
      <c r="C3" s="270" t="s">
        <v>459</v>
      </c>
      <c r="D3" s="68" t="s">
        <v>467</v>
      </c>
      <c r="E3" s="68" t="s">
        <v>343</v>
      </c>
      <c r="F3" s="68" t="s">
        <v>344</v>
      </c>
      <c r="G3" s="68" t="s">
        <v>345</v>
      </c>
      <c r="H3" s="68" t="s">
        <v>344</v>
      </c>
      <c r="I3" s="68" t="s">
        <v>465</v>
      </c>
      <c r="J3" s="372" t="s">
        <v>466</v>
      </c>
    </row>
    <row r="4" spans="1:10" s="72" customFormat="1" ht="12" customHeight="1" thickBot="1" x14ac:dyDescent="0.25">
      <c r="A4" s="69">
        <v>1</v>
      </c>
      <c r="B4" s="70">
        <v>2</v>
      </c>
      <c r="C4" s="71">
        <v>3</v>
      </c>
      <c r="D4" s="71">
        <v>3</v>
      </c>
      <c r="E4" s="71">
        <v>3</v>
      </c>
      <c r="F4" s="71">
        <v>3</v>
      </c>
      <c r="G4" s="71">
        <v>3</v>
      </c>
      <c r="H4" s="71">
        <v>3</v>
      </c>
      <c r="I4" s="71">
        <v>3</v>
      </c>
      <c r="J4" s="373">
        <v>3</v>
      </c>
    </row>
    <row r="5" spans="1:10" s="75" customFormat="1" ht="12" customHeight="1" thickBot="1" x14ac:dyDescent="0.3">
      <c r="A5" s="73" t="s">
        <v>4</v>
      </c>
      <c r="B5" s="74" t="s">
        <v>355</v>
      </c>
      <c r="C5" s="55"/>
      <c r="D5" s="55"/>
      <c r="E5" s="55"/>
      <c r="F5" s="55"/>
      <c r="G5" s="55"/>
      <c r="H5" s="55"/>
      <c r="I5" s="55"/>
      <c r="J5" s="368"/>
    </row>
    <row r="6" spans="1:10" s="75" customFormat="1" ht="12" customHeight="1" thickBot="1" x14ac:dyDescent="0.3">
      <c r="A6" s="73" t="s">
        <v>10</v>
      </c>
      <c r="B6" s="84" t="s">
        <v>111</v>
      </c>
      <c r="C6" s="55">
        <f>+C7+C8+C9+C10+C11</f>
        <v>76628800</v>
      </c>
      <c r="D6" s="55">
        <v>87219111</v>
      </c>
      <c r="E6" s="55">
        <f t="shared" ref="E6:H6" si="0">+E7+E8+E9+E10+E11</f>
        <v>3042958</v>
      </c>
      <c r="F6" s="55">
        <v>87219111</v>
      </c>
      <c r="G6" s="55">
        <f t="shared" si="0"/>
        <v>0</v>
      </c>
      <c r="H6" s="55">
        <f t="shared" si="0"/>
        <v>90262069</v>
      </c>
      <c r="I6" s="55">
        <f t="shared" ref="I6" si="1">+I7+I8+I9+I10+I11</f>
        <v>88851932</v>
      </c>
      <c r="J6" s="368">
        <f>I6/F6*100</f>
        <v>101.87209085403313</v>
      </c>
    </row>
    <row r="7" spans="1:10" s="75" customFormat="1" ht="12" customHeight="1" x14ac:dyDescent="0.25">
      <c r="A7" s="76" t="s">
        <v>12</v>
      </c>
      <c r="B7" s="77" t="s">
        <v>13</v>
      </c>
      <c r="C7" s="78"/>
      <c r="D7" s="78">
        <v>0</v>
      </c>
      <c r="E7" s="78">
        <f>F7-D7</f>
        <v>0</v>
      </c>
      <c r="F7" s="78">
        <v>0</v>
      </c>
      <c r="G7" s="78"/>
      <c r="H7" s="78">
        <f>SUM(F7:G7)</f>
        <v>0</v>
      </c>
      <c r="I7" s="78"/>
      <c r="J7" s="374"/>
    </row>
    <row r="8" spans="1:10" s="75" customFormat="1" ht="12" customHeight="1" x14ac:dyDescent="0.25">
      <c r="A8" s="79" t="s">
        <v>14</v>
      </c>
      <c r="B8" s="80" t="s">
        <v>112</v>
      </c>
      <c r="C8" s="81"/>
      <c r="D8" s="81">
        <v>0</v>
      </c>
      <c r="E8" s="81">
        <f t="shared" ref="E8:E71" si="2">F8-D8</f>
        <v>0</v>
      </c>
      <c r="F8" s="81">
        <v>0</v>
      </c>
      <c r="G8" s="81"/>
      <c r="H8" s="81">
        <f t="shared" ref="H8:H12" si="3">SUM(F8:G8)</f>
        <v>0</v>
      </c>
      <c r="I8" s="81"/>
      <c r="J8" s="366"/>
    </row>
    <row r="9" spans="1:10" s="75" customFormat="1" ht="12" customHeight="1" x14ac:dyDescent="0.25">
      <c r="A9" s="79" t="s">
        <v>16</v>
      </c>
      <c r="B9" s="80" t="s">
        <v>113</v>
      </c>
      <c r="C9" s="81"/>
      <c r="D9" s="81">
        <v>0</v>
      </c>
      <c r="E9" s="81">
        <f t="shared" si="2"/>
        <v>0</v>
      </c>
      <c r="F9" s="81">
        <v>0</v>
      </c>
      <c r="G9" s="81"/>
      <c r="H9" s="81">
        <f t="shared" si="3"/>
        <v>0</v>
      </c>
      <c r="I9" s="81"/>
      <c r="J9" s="366"/>
    </row>
    <row r="10" spans="1:10" s="75" customFormat="1" ht="12" customHeight="1" x14ac:dyDescent="0.25">
      <c r="A10" s="79" t="s">
        <v>18</v>
      </c>
      <c r="B10" s="80" t="s">
        <v>114</v>
      </c>
      <c r="C10" s="81"/>
      <c r="D10" s="81">
        <v>0</v>
      </c>
      <c r="E10" s="81">
        <f t="shared" si="2"/>
        <v>0</v>
      </c>
      <c r="F10" s="81">
        <v>0</v>
      </c>
      <c r="G10" s="81"/>
      <c r="H10" s="81">
        <f t="shared" si="3"/>
        <v>0</v>
      </c>
      <c r="I10" s="81"/>
      <c r="J10" s="366"/>
    </row>
    <row r="11" spans="1:10" s="75" customFormat="1" ht="12" customHeight="1" x14ac:dyDescent="0.25">
      <c r="A11" s="79" t="s">
        <v>115</v>
      </c>
      <c r="B11" s="80" t="s">
        <v>116</v>
      </c>
      <c r="C11" s="81">
        <v>76628800</v>
      </c>
      <c r="D11" s="81">
        <v>87219111</v>
      </c>
      <c r="E11" s="81">
        <f t="shared" si="2"/>
        <v>3042958</v>
      </c>
      <c r="F11" s="81">
        <v>90262069</v>
      </c>
      <c r="G11" s="81"/>
      <c r="H11" s="81">
        <f t="shared" si="3"/>
        <v>90262069</v>
      </c>
      <c r="I11" s="81">
        <v>88851932</v>
      </c>
      <c r="J11" s="366">
        <f>I11/F11*100</f>
        <v>98.437730249679973</v>
      </c>
    </row>
    <row r="12" spans="1:10" s="75" customFormat="1" ht="12" customHeight="1" thickBot="1" x14ac:dyDescent="0.3">
      <c r="A12" s="82" t="s">
        <v>117</v>
      </c>
      <c r="B12" s="83" t="s">
        <v>118</v>
      </c>
      <c r="C12" s="85"/>
      <c r="D12" s="85">
        <v>0</v>
      </c>
      <c r="E12" s="85">
        <f t="shared" si="2"/>
        <v>0</v>
      </c>
      <c r="F12" s="85">
        <v>0</v>
      </c>
      <c r="G12" s="85"/>
      <c r="H12" s="85">
        <f t="shared" si="3"/>
        <v>0</v>
      </c>
      <c r="I12" s="85"/>
      <c r="J12" s="367"/>
    </row>
    <row r="13" spans="1:10" s="75" customFormat="1" ht="12" customHeight="1" thickBot="1" x14ac:dyDescent="0.3">
      <c r="A13" s="73" t="s">
        <v>20</v>
      </c>
      <c r="B13" s="74" t="s">
        <v>119</v>
      </c>
      <c r="C13" s="55">
        <f>+C14+C15+C16+C17+C18</f>
        <v>0</v>
      </c>
      <c r="D13" s="55">
        <v>0</v>
      </c>
      <c r="E13" s="55">
        <f t="shared" ref="E13" si="4">+E14+E15+E16+E17+E18</f>
        <v>0</v>
      </c>
      <c r="F13" s="55">
        <v>0</v>
      </c>
      <c r="G13" s="55">
        <f t="shared" ref="G13" si="5">+G14+G15+G16+G17+G18</f>
        <v>0</v>
      </c>
      <c r="H13" s="55">
        <f>+H14+H15+H16+H17+H18</f>
        <v>0</v>
      </c>
      <c r="I13" s="55">
        <f t="shared" ref="I13:J13" si="6">+I14+I15+I16+I17+I18</f>
        <v>0</v>
      </c>
      <c r="J13" s="368">
        <f t="shared" si="6"/>
        <v>0</v>
      </c>
    </row>
    <row r="14" spans="1:10" s="75" customFormat="1" ht="12" customHeight="1" x14ac:dyDescent="0.25">
      <c r="A14" s="76" t="s">
        <v>120</v>
      </c>
      <c r="B14" s="77" t="s">
        <v>121</v>
      </c>
      <c r="C14" s="78"/>
      <c r="D14" s="78">
        <v>0</v>
      </c>
      <c r="E14" s="78">
        <f t="shared" si="2"/>
        <v>0</v>
      </c>
      <c r="F14" s="78">
        <v>0</v>
      </c>
      <c r="G14" s="78"/>
      <c r="H14" s="78">
        <f t="shared" ref="H14:H19" si="7">SUM(F14:G14)</f>
        <v>0</v>
      </c>
      <c r="I14" s="78"/>
      <c r="J14" s="374"/>
    </row>
    <row r="15" spans="1:10" s="75" customFormat="1" ht="12" customHeight="1" x14ac:dyDescent="0.25">
      <c r="A15" s="79" t="s">
        <v>122</v>
      </c>
      <c r="B15" s="80" t="s">
        <v>123</v>
      </c>
      <c r="C15" s="81"/>
      <c r="D15" s="81">
        <v>0</v>
      </c>
      <c r="E15" s="81">
        <f t="shared" si="2"/>
        <v>0</v>
      </c>
      <c r="F15" s="81">
        <v>0</v>
      </c>
      <c r="G15" s="81"/>
      <c r="H15" s="81">
        <f t="shared" si="7"/>
        <v>0</v>
      </c>
      <c r="I15" s="81"/>
      <c r="J15" s="366"/>
    </row>
    <row r="16" spans="1:10" s="75" customFormat="1" ht="12" customHeight="1" x14ac:dyDescent="0.25">
      <c r="A16" s="79" t="s">
        <v>124</v>
      </c>
      <c r="B16" s="80" t="s">
        <v>125</v>
      </c>
      <c r="C16" s="81"/>
      <c r="D16" s="81">
        <v>0</v>
      </c>
      <c r="E16" s="81">
        <f t="shared" si="2"/>
        <v>0</v>
      </c>
      <c r="F16" s="81">
        <v>0</v>
      </c>
      <c r="G16" s="81"/>
      <c r="H16" s="81">
        <f t="shared" si="7"/>
        <v>0</v>
      </c>
      <c r="I16" s="81"/>
      <c r="J16" s="366"/>
    </row>
    <row r="17" spans="1:10" s="75" customFormat="1" ht="12" customHeight="1" x14ac:dyDescent="0.25">
      <c r="A17" s="79" t="s">
        <v>126</v>
      </c>
      <c r="B17" s="80" t="s">
        <v>127</v>
      </c>
      <c r="C17" s="81"/>
      <c r="D17" s="81">
        <v>0</v>
      </c>
      <c r="E17" s="81">
        <f t="shared" si="2"/>
        <v>0</v>
      </c>
      <c r="F17" s="81">
        <v>0</v>
      </c>
      <c r="G17" s="81"/>
      <c r="H17" s="81">
        <f t="shared" si="7"/>
        <v>0</v>
      </c>
      <c r="I17" s="81"/>
      <c r="J17" s="366"/>
    </row>
    <row r="18" spans="1:10" s="75" customFormat="1" ht="12" customHeight="1" x14ac:dyDescent="0.25">
      <c r="A18" s="79" t="s">
        <v>128</v>
      </c>
      <c r="B18" s="80" t="s">
        <v>129</v>
      </c>
      <c r="C18" s="81"/>
      <c r="D18" s="81">
        <v>0</v>
      </c>
      <c r="E18" s="81">
        <f t="shared" si="2"/>
        <v>0</v>
      </c>
      <c r="F18" s="81">
        <v>0</v>
      </c>
      <c r="G18" s="81"/>
      <c r="H18" s="81">
        <f t="shared" si="7"/>
        <v>0</v>
      </c>
      <c r="I18" s="81"/>
      <c r="J18" s="366"/>
    </row>
    <row r="19" spans="1:10" s="75" customFormat="1" ht="12" customHeight="1" thickBot="1" x14ac:dyDescent="0.3">
      <c r="A19" s="82" t="s">
        <v>130</v>
      </c>
      <c r="B19" s="83" t="s">
        <v>131</v>
      </c>
      <c r="C19" s="85"/>
      <c r="D19" s="85">
        <v>0</v>
      </c>
      <c r="E19" s="85">
        <f t="shared" si="2"/>
        <v>0</v>
      </c>
      <c r="F19" s="85">
        <v>0</v>
      </c>
      <c r="G19" s="85"/>
      <c r="H19" s="85">
        <f t="shared" si="7"/>
        <v>0</v>
      </c>
      <c r="I19" s="85"/>
      <c r="J19" s="367"/>
    </row>
    <row r="20" spans="1:10" s="75" customFormat="1" ht="12" customHeight="1" thickBot="1" x14ac:dyDescent="0.3">
      <c r="A20" s="73" t="s">
        <v>132</v>
      </c>
      <c r="B20" s="74" t="s">
        <v>21</v>
      </c>
      <c r="C20" s="62">
        <f>+C21+C24+C25+C26</f>
        <v>0</v>
      </c>
      <c r="D20" s="62">
        <v>0</v>
      </c>
      <c r="E20" s="62">
        <f t="shared" si="2"/>
        <v>0</v>
      </c>
      <c r="F20" s="62">
        <v>0</v>
      </c>
      <c r="G20" s="62">
        <f t="shared" ref="G20" si="8">+G21+G24+G25+G26</f>
        <v>0</v>
      </c>
      <c r="H20" s="62">
        <f>+H21+H24+H25+H26</f>
        <v>0</v>
      </c>
      <c r="I20" s="62">
        <f t="shared" ref="I20:J20" si="9">+I21+I24+I25+I26</f>
        <v>0</v>
      </c>
      <c r="J20" s="375">
        <f t="shared" si="9"/>
        <v>0</v>
      </c>
    </row>
    <row r="21" spans="1:10" s="75" customFormat="1" ht="12" hidden="1" customHeight="1" x14ac:dyDescent="0.25">
      <c r="A21" s="76" t="s">
        <v>24</v>
      </c>
      <c r="B21" s="77" t="s">
        <v>133</v>
      </c>
      <c r="C21" s="86">
        <f>+C22+C23</f>
        <v>0</v>
      </c>
      <c r="D21" s="86">
        <v>0</v>
      </c>
      <c r="E21" s="86">
        <f t="shared" si="2"/>
        <v>0</v>
      </c>
      <c r="F21" s="86">
        <v>0</v>
      </c>
      <c r="G21" s="86">
        <f t="shared" ref="G21" si="10">+G22+G23</f>
        <v>0</v>
      </c>
      <c r="H21" s="86">
        <f>+H22+H23</f>
        <v>0</v>
      </c>
      <c r="I21" s="86">
        <f t="shared" ref="I21:J21" si="11">+I22+I23</f>
        <v>0</v>
      </c>
      <c r="J21" s="363">
        <f t="shared" si="11"/>
        <v>0</v>
      </c>
    </row>
    <row r="22" spans="1:10" s="75" customFormat="1" ht="12" hidden="1" customHeight="1" x14ac:dyDescent="0.25">
      <c r="A22" s="79" t="s">
        <v>134</v>
      </c>
      <c r="B22" s="80" t="s">
        <v>135</v>
      </c>
      <c r="C22" s="81"/>
      <c r="D22" s="81"/>
      <c r="E22" s="81">
        <f t="shared" si="2"/>
        <v>0</v>
      </c>
      <c r="F22" s="81"/>
      <c r="G22" s="81"/>
      <c r="H22" s="81"/>
      <c r="I22" s="81"/>
      <c r="J22" s="366"/>
    </row>
    <row r="23" spans="1:10" s="75" customFormat="1" ht="12" hidden="1" customHeight="1" x14ac:dyDescent="0.25">
      <c r="A23" s="79" t="s">
        <v>136</v>
      </c>
      <c r="B23" s="80" t="s">
        <v>137</v>
      </c>
      <c r="C23" s="81"/>
      <c r="D23" s="81"/>
      <c r="E23" s="81">
        <f t="shared" si="2"/>
        <v>0</v>
      </c>
      <c r="F23" s="81"/>
      <c r="G23" s="81"/>
      <c r="H23" s="81"/>
      <c r="I23" s="81"/>
      <c r="J23" s="366"/>
    </row>
    <row r="24" spans="1:10" s="75" customFormat="1" ht="12" hidden="1" customHeight="1" x14ac:dyDescent="0.25">
      <c r="A24" s="79" t="s">
        <v>25</v>
      </c>
      <c r="B24" s="80" t="s">
        <v>138</v>
      </c>
      <c r="C24" s="81"/>
      <c r="D24" s="81"/>
      <c r="E24" s="81">
        <f t="shared" si="2"/>
        <v>0</v>
      </c>
      <c r="F24" s="81"/>
      <c r="G24" s="81"/>
      <c r="H24" s="81"/>
      <c r="I24" s="81"/>
      <c r="J24" s="366"/>
    </row>
    <row r="25" spans="1:10" s="75" customFormat="1" ht="12" hidden="1" customHeight="1" x14ac:dyDescent="0.25">
      <c r="A25" s="79" t="s">
        <v>27</v>
      </c>
      <c r="B25" s="80" t="s">
        <v>139</v>
      </c>
      <c r="C25" s="81"/>
      <c r="D25" s="81"/>
      <c r="E25" s="81">
        <f t="shared" si="2"/>
        <v>0</v>
      </c>
      <c r="F25" s="81"/>
      <c r="G25" s="81"/>
      <c r="H25" s="81"/>
      <c r="I25" s="81"/>
      <c r="J25" s="366"/>
    </row>
    <row r="26" spans="1:10" s="75" customFormat="1" ht="12" hidden="1" customHeight="1" thickBot="1" x14ac:dyDescent="0.3">
      <c r="A26" s="82" t="s">
        <v>140</v>
      </c>
      <c r="B26" s="83" t="s">
        <v>141</v>
      </c>
      <c r="C26" s="85"/>
      <c r="D26" s="85"/>
      <c r="E26" s="85">
        <f t="shared" si="2"/>
        <v>0</v>
      </c>
      <c r="F26" s="85"/>
      <c r="G26" s="85"/>
      <c r="H26" s="85"/>
      <c r="I26" s="85"/>
      <c r="J26" s="367"/>
    </row>
    <row r="27" spans="1:10" s="75" customFormat="1" ht="12" customHeight="1" thickBot="1" x14ac:dyDescent="0.3">
      <c r="A27" s="73" t="s">
        <v>29</v>
      </c>
      <c r="B27" s="74" t="s">
        <v>142</v>
      </c>
      <c r="C27" s="55">
        <f>SUM(C28:C38)</f>
        <v>36397000</v>
      </c>
      <c r="D27" s="55">
        <v>36472082</v>
      </c>
      <c r="E27" s="55">
        <f t="shared" ref="E27:H27" si="12">SUM(E28:E38)</f>
        <v>0</v>
      </c>
      <c r="F27" s="55">
        <v>36472082</v>
      </c>
      <c r="G27" s="55">
        <f t="shared" si="12"/>
        <v>0</v>
      </c>
      <c r="H27" s="55">
        <f t="shared" si="12"/>
        <v>36472082</v>
      </c>
      <c r="I27" s="55">
        <f t="shared" ref="I27" si="13">SUM(I28:I38)</f>
        <v>37084858</v>
      </c>
      <c r="J27" s="368">
        <f>I27/F27*100</f>
        <v>101.68012344346012</v>
      </c>
    </row>
    <row r="28" spans="1:10" s="75" customFormat="1" ht="12" customHeight="1" x14ac:dyDescent="0.25">
      <c r="A28" s="76" t="s">
        <v>31</v>
      </c>
      <c r="B28" s="77" t="s">
        <v>143</v>
      </c>
      <c r="C28" s="78"/>
      <c r="D28" s="78">
        <v>0</v>
      </c>
      <c r="E28" s="78">
        <f t="shared" si="2"/>
        <v>0</v>
      </c>
      <c r="F28" s="78">
        <v>0</v>
      </c>
      <c r="G28" s="78"/>
      <c r="H28" s="78">
        <f t="shared" ref="H28:H38" si="14">SUM(F28:G28)</f>
        <v>0</v>
      </c>
      <c r="I28" s="78"/>
      <c r="J28" s="374"/>
    </row>
    <row r="29" spans="1:10" s="75" customFormat="1" ht="12" customHeight="1" x14ac:dyDescent="0.25">
      <c r="A29" s="79" t="s">
        <v>33</v>
      </c>
      <c r="B29" s="80" t="s">
        <v>144</v>
      </c>
      <c r="C29" s="81"/>
      <c r="D29" s="81">
        <v>12107000</v>
      </c>
      <c r="E29" s="81">
        <f t="shared" si="2"/>
        <v>0</v>
      </c>
      <c r="F29" s="81">
        <v>12107000</v>
      </c>
      <c r="G29" s="81"/>
      <c r="H29" s="81">
        <f t="shared" si="14"/>
        <v>12107000</v>
      </c>
      <c r="I29" s="81">
        <v>12425275</v>
      </c>
      <c r="J29" s="366">
        <f>I29/F29*100</f>
        <v>102.62885107788881</v>
      </c>
    </row>
    <row r="30" spans="1:10" s="75" customFormat="1" ht="12" customHeight="1" x14ac:dyDescent="0.25">
      <c r="A30" s="79" t="s">
        <v>35</v>
      </c>
      <c r="B30" s="80" t="s">
        <v>145</v>
      </c>
      <c r="C30" s="81"/>
      <c r="D30" s="81">
        <v>0</v>
      </c>
      <c r="E30" s="81">
        <f t="shared" si="2"/>
        <v>0</v>
      </c>
      <c r="F30" s="81">
        <v>0</v>
      </c>
      <c r="G30" s="81"/>
      <c r="H30" s="81">
        <f t="shared" si="14"/>
        <v>0</v>
      </c>
      <c r="I30" s="81">
        <v>500</v>
      </c>
      <c r="J30" s="366"/>
    </row>
    <row r="31" spans="1:10" s="75" customFormat="1" ht="12" customHeight="1" x14ac:dyDescent="0.25">
      <c r="A31" s="79" t="s">
        <v>146</v>
      </c>
      <c r="B31" s="80" t="s">
        <v>147</v>
      </c>
      <c r="C31" s="81"/>
      <c r="D31" s="81">
        <v>0</v>
      </c>
      <c r="E31" s="81">
        <f t="shared" si="2"/>
        <v>0</v>
      </c>
      <c r="F31" s="81">
        <v>0</v>
      </c>
      <c r="G31" s="81"/>
      <c r="H31" s="81">
        <f t="shared" si="14"/>
        <v>0</v>
      </c>
      <c r="I31" s="81"/>
      <c r="J31" s="366"/>
    </row>
    <row r="32" spans="1:10" s="75" customFormat="1" ht="12" customHeight="1" x14ac:dyDescent="0.25">
      <c r="A32" s="79" t="s">
        <v>148</v>
      </c>
      <c r="B32" s="80" t="s">
        <v>149</v>
      </c>
      <c r="C32" s="81"/>
      <c r="D32" s="81">
        <v>24250000</v>
      </c>
      <c r="E32" s="81">
        <f t="shared" si="2"/>
        <v>0</v>
      </c>
      <c r="F32" s="81">
        <v>24250000</v>
      </c>
      <c r="G32" s="81"/>
      <c r="H32" s="81">
        <f t="shared" ref="H32" si="15">SUM(F32:G32)</f>
        <v>24250000</v>
      </c>
      <c r="I32" s="81">
        <v>24568261</v>
      </c>
      <c r="J32" s="366">
        <f t="shared" ref="J32:J33" si="16">I32/F32*100</f>
        <v>101.31241649484537</v>
      </c>
    </row>
    <row r="33" spans="1:10" s="75" customFormat="1" ht="12" customHeight="1" x14ac:dyDescent="0.25">
      <c r="A33" s="79" t="s">
        <v>150</v>
      </c>
      <c r="B33" s="80" t="s">
        <v>151</v>
      </c>
      <c r="C33" s="81"/>
      <c r="D33" s="81">
        <v>40000</v>
      </c>
      <c r="E33" s="81">
        <f t="shared" si="2"/>
        <v>0</v>
      </c>
      <c r="F33" s="81">
        <v>40000</v>
      </c>
      <c r="G33" s="81"/>
      <c r="H33" s="81">
        <f t="shared" si="14"/>
        <v>40000</v>
      </c>
      <c r="I33" s="81">
        <v>12410</v>
      </c>
      <c r="J33" s="366">
        <f t="shared" si="16"/>
        <v>31.025000000000002</v>
      </c>
    </row>
    <row r="34" spans="1:10" s="75" customFormat="1" ht="12" customHeight="1" x14ac:dyDescent="0.25">
      <c r="A34" s="79" t="s">
        <v>152</v>
      </c>
      <c r="B34" s="80" t="s">
        <v>153</v>
      </c>
      <c r="C34" s="81"/>
      <c r="D34" s="81">
        <v>0</v>
      </c>
      <c r="E34" s="81">
        <f t="shared" si="2"/>
        <v>0</v>
      </c>
      <c r="F34" s="81">
        <v>0</v>
      </c>
      <c r="G34" s="81"/>
      <c r="H34" s="81">
        <f t="shared" si="14"/>
        <v>0</v>
      </c>
      <c r="I34" s="81"/>
      <c r="J34" s="366"/>
    </row>
    <row r="35" spans="1:10" s="75" customFormat="1" ht="12" customHeight="1" x14ac:dyDescent="0.25">
      <c r="A35" s="79" t="s">
        <v>154</v>
      </c>
      <c r="B35" s="80" t="s">
        <v>155</v>
      </c>
      <c r="C35" s="81"/>
      <c r="D35" s="81">
        <v>0</v>
      </c>
      <c r="E35" s="81">
        <f t="shared" si="2"/>
        <v>0</v>
      </c>
      <c r="F35" s="81">
        <v>0</v>
      </c>
      <c r="G35" s="81"/>
      <c r="H35" s="81">
        <f t="shared" si="14"/>
        <v>0</v>
      </c>
      <c r="I35" s="81">
        <v>3323</v>
      </c>
      <c r="J35" s="366"/>
    </row>
    <row r="36" spans="1:10" s="75" customFormat="1" ht="12" customHeight="1" x14ac:dyDescent="0.25">
      <c r="A36" s="79" t="s">
        <v>156</v>
      </c>
      <c r="B36" s="80" t="s">
        <v>157</v>
      </c>
      <c r="C36" s="87"/>
      <c r="D36" s="87">
        <v>0</v>
      </c>
      <c r="E36" s="87">
        <f t="shared" si="2"/>
        <v>0</v>
      </c>
      <c r="F36" s="87">
        <v>0</v>
      </c>
      <c r="G36" s="87"/>
      <c r="H36" s="87">
        <f t="shared" si="14"/>
        <v>0</v>
      </c>
      <c r="I36" s="87"/>
      <c r="J36" s="376"/>
    </row>
    <row r="37" spans="1:10" s="75" customFormat="1" ht="12" customHeight="1" x14ac:dyDescent="0.25">
      <c r="A37" s="323" t="s">
        <v>158</v>
      </c>
      <c r="B37" s="324" t="s">
        <v>437</v>
      </c>
      <c r="C37" s="88"/>
      <c r="D37" s="88">
        <v>75082</v>
      </c>
      <c r="E37" s="88">
        <f t="shared" si="2"/>
        <v>0</v>
      </c>
      <c r="F37" s="88">
        <v>75082</v>
      </c>
      <c r="G37" s="88"/>
      <c r="H37" s="88">
        <f t="shared" si="14"/>
        <v>75082</v>
      </c>
      <c r="I37" s="88">
        <v>75082</v>
      </c>
      <c r="J37" s="377">
        <f t="shared" ref="J37" si="17">I37/F37*100</f>
        <v>100</v>
      </c>
    </row>
    <row r="38" spans="1:10" s="75" customFormat="1" ht="12" customHeight="1" thickBot="1" x14ac:dyDescent="0.3">
      <c r="A38" s="323" t="s">
        <v>438</v>
      </c>
      <c r="B38" s="325" t="s">
        <v>159</v>
      </c>
      <c r="C38" s="88">
        <v>36397000</v>
      </c>
      <c r="D38" s="88">
        <v>0</v>
      </c>
      <c r="E38" s="88">
        <f t="shared" si="2"/>
        <v>0</v>
      </c>
      <c r="F38" s="88">
        <v>0</v>
      </c>
      <c r="G38" s="88"/>
      <c r="H38" s="88">
        <f t="shared" si="14"/>
        <v>0</v>
      </c>
      <c r="I38" s="88">
        <v>7</v>
      </c>
      <c r="J38" s="377"/>
    </row>
    <row r="39" spans="1:10" s="75" customFormat="1" ht="12" customHeight="1" thickBot="1" x14ac:dyDescent="0.3">
      <c r="A39" s="73" t="s">
        <v>37</v>
      </c>
      <c r="B39" s="74" t="s">
        <v>160</v>
      </c>
      <c r="C39" s="55">
        <f>SUM(C40:C44)</f>
        <v>0</v>
      </c>
      <c r="D39" s="55">
        <v>0</v>
      </c>
      <c r="E39" s="55">
        <f t="shared" si="2"/>
        <v>0</v>
      </c>
      <c r="F39" s="55">
        <v>0</v>
      </c>
      <c r="G39" s="55">
        <f t="shared" ref="G39" si="18">SUM(G40:G44)</f>
        <v>0</v>
      </c>
      <c r="H39" s="55">
        <f>SUM(H40:H44)</f>
        <v>0</v>
      </c>
      <c r="I39" s="55">
        <f t="shared" ref="I39:J39" si="19">SUM(I40:I44)</f>
        <v>0</v>
      </c>
      <c r="J39" s="368">
        <f t="shared" si="19"/>
        <v>0</v>
      </c>
    </row>
    <row r="40" spans="1:10" s="75" customFormat="1" ht="12" customHeight="1" x14ac:dyDescent="0.25">
      <c r="A40" s="76" t="s">
        <v>76</v>
      </c>
      <c r="B40" s="77" t="s">
        <v>32</v>
      </c>
      <c r="C40" s="89"/>
      <c r="D40" s="89">
        <v>0</v>
      </c>
      <c r="E40" s="89">
        <f t="shared" si="2"/>
        <v>0</v>
      </c>
      <c r="F40" s="89">
        <v>0</v>
      </c>
      <c r="G40" s="89"/>
      <c r="H40" s="89">
        <f t="shared" ref="H40:H44" si="20">SUM(F40:G40)</f>
        <v>0</v>
      </c>
      <c r="I40" s="89"/>
      <c r="J40" s="378"/>
    </row>
    <row r="41" spans="1:10" s="75" customFormat="1" ht="12" customHeight="1" x14ac:dyDescent="0.25">
      <c r="A41" s="79" t="s">
        <v>78</v>
      </c>
      <c r="B41" s="80" t="s">
        <v>34</v>
      </c>
      <c r="C41" s="87"/>
      <c r="D41" s="87">
        <v>0</v>
      </c>
      <c r="E41" s="87">
        <f t="shared" si="2"/>
        <v>0</v>
      </c>
      <c r="F41" s="87">
        <v>0</v>
      </c>
      <c r="G41" s="87"/>
      <c r="H41" s="87">
        <f t="shared" si="20"/>
        <v>0</v>
      </c>
      <c r="I41" s="87"/>
      <c r="J41" s="376"/>
    </row>
    <row r="42" spans="1:10" s="75" customFormat="1" ht="12" customHeight="1" x14ac:dyDescent="0.25">
      <c r="A42" s="79" t="s">
        <v>80</v>
      </c>
      <c r="B42" s="80" t="s">
        <v>36</v>
      </c>
      <c r="C42" s="87"/>
      <c r="D42" s="87">
        <v>0</v>
      </c>
      <c r="E42" s="87">
        <f t="shared" si="2"/>
        <v>0</v>
      </c>
      <c r="F42" s="87">
        <v>0</v>
      </c>
      <c r="G42" s="87"/>
      <c r="H42" s="87">
        <f t="shared" si="20"/>
        <v>0</v>
      </c>
      <c r="I42" s="87"/>
      <c r="J42" s="376"/>
    </row>
    <row r="43" spans="1:10" s="75" customFormat="1" ht="12" customHeight="1" x14ac:dyDescent="0.25">
      <c r="A43" s="79" t="s">
        <v>82</v>
      </c>
      <c r="B43" s="80" t="s">
        <v>161</v>
      </c>
      <c r="C43" s="87"/>
      <c r="D43" s="87">
        <v>0</v>
      </c>
      <c r="E43" s="87">
        <f t="shared" si="2"/>
        <v>0</v>
      </c>
      <c r="F43" s="87">
        <v>0</v>
      </c>
      <c r="G43" s="87"/>
      <c r="H43" s="87">
        <f t="shared" si="20"/>
        <v>0</v>
      </c>
      <c r="I43" s="87"/>
      <c r="J43" s="376"/>
    </row>
    <row r="44" spans="1:10" s="75" customFormat="1" ht="12" customHeight="1" thickBot="1" x14ac:dyDescent="0.3">
      <c r="A44" s="82" t="s">
        <v>162</v>
      </c>
      <c r="B44" s="83" t="s">
        <v>163</v>
      </c>
      <c r="C44" s="88"/>
      <c r="D44" s="88">
        <v>0</v>
      </c>
      <c r="E44" s="88">
        <f t="shared" si="2"/>
        <v>0</v>
      </c>
      <c r="F44" s="88">
        <v>0</v>
      </c>
      <c r="G44" s="88"/>
      <c r="H44" s="88">
        <f t="shared" si="20"/>
        <v>0</v>
      </c>
      <c r="I44" s="88"/>
      <c r="J44" s="377"/>
    </row>
    <row r="45" spans="1:10" s="75" customFormat="1" ht="12" customHeight="1" thickBot="1" x14ac:dyDescent="0.3">
      <c r="A45" s="73" t="s">
        <v>164</v>
      </c>
      <c r="B45" s="74" t="s">
        <v>165</v>
      </c>
      <c r="C45" s="55">
        <f>SUM(C46:C48)</f>
        <v>0</v>
      </c>
      <c r="D45" s="55">
        <f t="shared" ref="D45:G45" si="21">SUM(D46:D48)</f>
        <v>0</v>
      </c>
      <c r="E45" s="55">
        <f t="shared" si="21"/>
        <v>260000</v>
      </c>
      <c r="F45" s="55">
        <f t="shared" si="21"/>
        <v>260000</v>
      </c>
      <c r="G45" s="55">
        <f t="shared" si="21"/>
        <v>0</v>
      </c>
      <c r="H45" s="55">
        <f>SUM(H46:H48)</f>
        <v>260000</v>
      </c>
      <c r="I45" s="55">
        <f t="shared" ref="I45" si="22">SUM(I46:I48)</f>
        <v>260000</v>
      </c>
      <c r="J45" s="368"/>
    </row>
    <row r="46" spans="1:10" s="75" customFormat="1" ht="12" customHeight="1" x14ac:dyDescent="0.25">
      <c r="A46" s="76" t="s">
        <v>85</v>
      </c>
      <c r="B46" s="77" t="s">
        <v>166</v>
      </c>
      <c r="C46" s="78"/>
      <c r="D46" s="78">
        <v>0</v>
      </c>
      <c r="E46" s="78">
        <f t="shared" si="2"/>
        <v>0</v>
      </c>
      <c r="F46" s="78">
        <v>0</v>
      </c>
      <c r="G46" s="78"/>
      <c r="H46" s="78">
        <f t="shared" ref="H46:H49" si="23">SUM(F46:G46)</f>
        <v>0</v>
      </c>
      <c r="I46" s="78"/>
      <c r="J46" s="374"/>
    </row>
    <row r="47" spans="1:10" s="75" customFormat="1" ht="12" customHeight="1" x14ac:dyDescent="0.25">
      <c r="A47" s="79" t="s">
        <v>87</v>
      </c>
      <c r="B47" s="80" t="s">
        <v>167</v>
      </c>
      <c r="C47" s="81"/>
      <c r="D47" s="81">
        <v>0</v>
      </c>
      <c r="E47" s="81">
        <f t="shared" si="2"/>
        <v>0</v>
      </c>
      <c r="F47" s="81">
        <v>0</v>
      </c>
      <c r="G47" s="81"/>
      <c r="H47" s="81">
        <f t="shared" si="23"/>
        <v>0</v>
      </c>
      <c r="I47" s="81"/>
      <c r="J47" s="366"/>
    </row>
    <row r="48" spans="1:10" s="75" customFormat="1" ht="12" customHeight="1" x14ac:dyDescent="0.25">
      <c r="A48" s="79" t="s">
        <v>89</v>
      </c>
      <c r="B48" s="80" t="s">
        <v>168</v>
      </c>
      <c r="C48" s="81"/>
      <c r="D48" s="81">
        <v>0</v>
      </c>
      <c r="E48" s="81">
        <f t="shared" si="2"/>
        <v>260000</v>
      </c>
      <c r="F48" s="81">
        <v>260000</v>
      </c>
      <c r="G48" s="81"/>
      <c r="H48" s="81">
        <f t="shared" si="23"/>
        <v>260000</v>
      </c>
      <c r="I48" s="81">
        <v>260000</v>
      </c>
      <c r="J48" s="366">
        <f t="shared" ref="J48" si="24">I48/F48*100</f>
        <v>100</v>
      </c>
    </row>
    <row r="49" spans="1:10" s="75" customFormat="1" ht="12" customHeight="1" thickBot="1" x14ac:dyDescent="0.3">
      <c r="A49" s="82" t="s">
        <v>91</v>
      </c>
      <c r="B49" s="83" t="s">
        <v>169</v>
      </c>
      <c r="C49" s="85"/>
      <c r="D49" s="85">
        <v>0</v>
      </c>
      <c r="E49" s="85">
        <f t="shared" si="2"/>
        <v>0</v>
      </c>
      <c r="F49" s="85">
        <v>0</v>
      </c>
      <c r="G49" s="85"/>
      <c r="H49" s="85">
        <f t="shared" si="23"/>
        <v>0</v>
      </c>
      <c r="I49" s="85"/>
      <c r="J49" s="367"/>
    </row>
    <row r="50" spans="1:10" s="75" customFormat="1" ht="12" customHeight="1" thickBot="1" x14ac:dyDescent="0.3">
      <c r="A50" s="73" t="s">
        <v>41</v>
      </c>
      <c r="B50" s="84" t="s">
        <v>170</v>
      </c>
      <c r="C50" s="55">
        <f>SUM(C51:C53)</f>
        <v>0</v>
      </c>
      <c r="D50" s="55">
        <v>0</v>
      </c>
      <c r="E50" s="55">
        <f t="shared" si="2"/>
        <v>0</v>
      </c>
      <c r="F50" s="55">
        <v>0</v>
      </c>
      <c r="G50" s="55">
        <f t="shared" ref="G50" si="25">SUM(G51:G53)</f>
        <v>0</v>
      </c>
      <c r="H50" s="55">
        <f>SUM(H51:H53)</f>
        <v>0</v>
      </c>
      <c r="I50" s="55">
        <f t="shared" ref="I50:J50" si="26">SUM(I51:I53)</f>
        <v>0</v>
      </c>
      <c r="J50" s="368">
        <f t="shared" si="26"/>
        <v>0</v>
      </c>
    </row>
    <row r="51" spans="1:10" s="75" customFormat="1" ht="12" customHeight="1" x14ac:dyDescent="0.25">
      <c r="A51" s="76" t="s">
        <v>94</v>
      </c>
      <c r="B51" s="77" t="s">
        <v>171</v>
      </c>
      <c r="C51" s="87"/>
      <c r="D51" s="87">
        <v>0</v>
      </c>
      <c r="E51" s="87">
        <f t="shared" si="2"/>
        <v>0</v>
      </c>
      <c r="F51" s="87">
        <v>0</v>
      </c>
      <c r="G51" s="87"/>
      <c r="H51" s="87">
        <f t="shared" ref="H51:H54" si="27">SUM(F51:G51)</f>
        <v>0</v>
      </c>
      <c r="I51" s="87"/>
      <c r="J51" s="376"/>
    </row>
    <row r="52" spans="1:10" s="75" customFormat="1" ht="12" customHeight="1" x14ac:dyDescent="0.25">
      <c r="A52" s="79" t="s">
        <v>96</v>
      </c>
      <c r="B52" s="80" t="s">
        <v>172</v>
      </c>
      <c r="C52" s="87"/>
      <c r="D52" s="87">
        <v>0</v>
      </c>
      <c r="E52" s="87">
        <f t="shared" si="2"/>
        <v>0</v>
      </c>
      <c r="F52" s="87">
        <v>0</v>
      </c>
      <c r="G52" s="87"/>
      <c r="H52" s="87">
        <f t="shared" si="27"/>
        <v>0</v>
      </c>
      <c r="I52" s="87"/>
      <c r="J52" s="376"/>
    </row>
    <row r="53" spans="1:10" s="75" customFormat="1" ht="12" customHeight="1" x14ac:dyDescent="0.25">
      <c r="A53" s="79" t="s">
        <v>98</v>
      </c>
      <c r="B53" s="80" t="s">
        <v>173</v>
      </c>
      <c r="C53" s="87"/>
      <c r="D53" s="87">
        <v>0</v>
      </c>
      <c r="E53" s="87">
        <f t="shared" si="2"/>
        <v>0</v>
      </c>
      <c r="F53" s="87">
        <v>0</v>
      </c>
      <c r="G53" s="87"/>
      <c r="H53" s="87">
        <f t="shared" si="27"/>
        <v>0</v>
      </c>
      <c r="I53" s="87"/>
      <c r="J53" s="376"/>
    </row>
    <row r="54" spans="1:10" s="75" customFormat="1" ht="12" customHeight="1" thickBot="1" x14ac:dyDescent="0.3">
      <c r="A54" s="82" t="s">
        <v>100</v>
      </c>
      <c r="B54" s="83" t="s">
        <v>174</v>
      </c>
      <c r="C54" s="87"/>
      <c r="D54" s="87">
        <v>0</v>
      </c>
      <c r="E54" s="87">
        <f t="shared" si="2"/>
        <v>0</v>
      </c>
      <c r="F54" s="87">
        <v>0</v>
      </c>
      <c r="G54" s="87"/>
      <c r="H54" s="87">
        <f t="shared" si="27"/>
        <v>0</v>
      </c>
      <c r="I54" s="87"/>
      <c r="J54" s="376"/>
    </row>
    <row r="55" spans="1:10" s="75" customFormat="1" ht="12" customHeight="1" thickBot="1" x14ac:dyDescent="0.3">
      <c r="A55" s="73" t="s">
        <v>43</v>
      </c>
      <c r="B55" s="74" t="s">
        <v>175</v>
      </c>
      <c r="C55" s="62">
        <f>+C5+C6+C13+C20+C27+C39+C45+C50</f>
        <v>113025800</v>
      </c>
      <c r="D55" s="62">
        <v>123691193</v>
      </c>
      <c r="E55" s="62">
        <f t="shared" ref="E55:H55" si="28">+E5+E6+E13+E20+E27+E39+E45+E50</f>
        <v>3302958</v>
      </c>
      <c r="F55" s="62">
        <v>123691193</v>
      </c>
      <c r="G55" s="62">
        <f t="shared" si="28"/>
        <v>0</v>
      </c>
      <c r="H55" s="62">
        <f t="shared" si="28"/>
        <v>126994151</v>
      </c>
      <c r="I55" s="62">
        <f t="shared" ref="I55" si="29">+I5+I6+I13+I20+I27+I39+I45+I50</f>
        <v>126196790</v>
      </c>
      <c r="J55" s="375">
        <f t="shared" ref="J55" si="30">I55/F55*100</f>
        <v>102.02568747154052</v>
      </c>
    </row>
    <row r="56" spans="1:10" s="75" customFormat="1" ht="12" customHeight="1" thickBot="1" x14ac:dyDescent="0.3">
      <c r="A56" s="90" t="s">
        <v>176</v>
      </c>
      <c r="B56" s="84" t="s">
        <v>177</v>
      </c>
      <c r="C56" s="55">
        <f>SUM(C57:C59)</f>
        <v>0</v>
      </c>
      <c r="D56" s="55">
        <v>0</v>
      </c>
      <c r="E56" s="55">
        <f t="shared" ref="E56:H56" si="31">SUM(E57:E59)</f>
        <v>0</v>
      </c>
      <c r="F56" s="55">
        <v>0</v>
      </c>
      <c r="G56" s="55">
        <f t="shared" si="31"/>
        <v>0</v>
      </c>
      <c r="H56" s="55">
        <f t="shared" si="31"/>
        <v>0</v>
      </c>
      <c r="I56" s="55">
        <f t="shared" ref="I56:J56" si="32">SUM(I57:I59)</f>
        <v>0</v>
      </c>
      <c r="J56" s="368">
        <f t="shared" si="32"/>
        <v>0</v>
      </c>
    </row>
    <row r="57" spans="1:10" s="75" customFormat="1" ht="12" customHeight="1" x14ac:dyDescent="0.25">
      <c r="A57" s="76" t="s">
        <v>178</v>
      </c>
      <c r="B57" s="77" t="s">
        <v>179</v>
      </c>
      <c r="C57" s="87"/>
      <c r="D57" s="87">
        <v>0</v>
      </c>
      <c r="E57" s="87">
        <f t="shared" si="2"/>
        <v>0</v>
      </c>
      <c r="F57" s="87">
        <v>0</v>
      </c>
      <c r="G57" s="87"/>
      <c r="H57" s="87">
        <f t="shared" ref="H57:H59" si="33">SUM(F57:G57)</f>
        <v>0</v>
      </c>
      <c r="I57" s="87"/>
      <c r="J57" s="376"/>
    </row>
    <row r="58" spans="1:10" s="75" customFormat="1" ht="12" customHeight="1" x14ac:dyDescent="0.25">
      <c r="A58" s="79" t="s">
        <v>180</v>
      </c>
      <c r="B58" s="80" t="s">
        <v>181</v>
      </c>
      <c r="C58" s="87"/>
      <c r="D58" s="87">
        <v>0</v>
      </c>
      <c r="E58" s="87">
        <f t="shared" si="2"/>
        <v>0</v>
      </c>
      <c r="F58" s="87">
        <v>0</v>
      </c>
      <c r="G58" s="87"/>
      <c r="H58" s="87">
        <f t="shared" si="33"/>
        <v>0</v>
      </c>
      <c r="I58" s="87"/>
      <c r="J58" s="376"/>
    </row>
    <row r="59" spans="1:10" s="75" customFormat="1" ht="12" customHeight="1" thickBot="1" x14ac:dyDescent="0.3">
      <c r="A59" s="82" t="s">
        <v>182</v>
      </c>
      <c r="B59" s="91" t="s">
        <v>183</v>
      </c>
      <c r="C59" s="87"/>
      <c r="D59" s="87">
        <v>0</v>
      </c>
      <c r="E59" s="87">
        <f t="shared" si="2"/>
        <v>0</v>
      </c>
      <c r="F59" s="87">
        <v>0</v>
      </c>
      <c r="G59" s="87"/>
      <c r="H59" s="87">
        <f t="shared" si="33"/>
        <v>0</v>
      </c>
      <c r="I59" s="87"/>
      <c r="J59" s="376"/>
    </row>
    <row r="60" spans="1:10" s="75" customFormat="1" ht="12" customHeight="1" thickBot="1" x14ac:dyDescent="0.3">
      <c r="A60" s="90" t="s">
        <v>184</v>
      </c>
      <c r="B60" s="84" t="s">
        <v>185</v>
      </c>
      <c r="C60" s="55">
        <f>SUM(C61:C64)</f>
        <v>0</v>
      </c>
      <c r="D60" s="55">
        <v>0</v>
      </c>
      <c r="E60" s="55">
        <f t="shared" si="2"/>
        <v>0</v>
      </c>
      <c r="F60" s="55">
        <v>0</v>
      </c>
      <c r="G60" s="55">
        <f t="shared" ref="G60" si="34">SUM(G61:G64)</f>
        <v>0</v>
      </c>
      <c r="H60" s="55">
        <f>SUM(H61:H64)</f>
        <v>0</v>
      </c>
      <c r="I60" s="55">
        <f t="shared" ref="I60:J60" si="35">SUM(I61:I64)</f>
        <v>0</v>
      </c>
      <c r="J60" s="368">
        <f t="shared" si="35"/>
        <v>0</v>
      </c>
    </row>
    <row r="61" spans="1:10" s="75" customFormat="1" ht="12" customHeight="1" x14ac:dyDescent="0.25">
      <c r="A61" s="76" t="s">
        <v>186</v>
      </c>
      <c r="B61" s="77" t="s">
        <v>187</v>
      </c>
      <c r="C61" s="87"/>
      <c r="D61" s="87">
        <v>0</v>
      </c>
      <c r="E61" s="87">
        <f t="shared" si="2"/>
        <v>0</v>
      </c>
      <c r="F61" s="87">
        <v>0</v>
      </c>
      <c r="G61" s="87"/>
      <c r="H61" s="87">
        <f t="shared" ref="H61:H64" si="36">SUM(F61:G61)</f>
        <v>0</v>
      </c>
      <c r="I61" s="87"/>
      <c r="J61" s="376"/>
    </row>
    <row r="62" spans="1:10" s="75" customFormat="1" ht="12" customHeight="1" x14ac:dyDescent="0.25">
      <c r="A62" s="79" t="s">
        <v>188</v>
      </c>
      <c r="B62" s="80" t="s">
        <v>189</v>
      </c>
      <c r="C62" s="87"/>
      <c r="D62" s="87">
        <v>0</v>
      </c>
      <c r="E62" s="87">
        <f t="shared" si="2"/>
        <v>0</v>
      </c>
      <c r="F62" s="87">
        <v>0</v>
      </c>
      <c r="G62" s="87"/>
      <c r="H62" s="87">
        <f t="shared" si="36"/>
        <v>0</v>
      </c>
      <c r="I62" s="87"/>
      <c r="J62" s="376"/>
    </row>
    <row r="63" spans="1:10" s="75" customFormat="1" ht="12" customHeight="1" x14ac:dyDescent="0.25">
      <c r="A63" s="79" t="s">
        <v>190</v>
      </c>
      <c r="B63" s="80" t="s">
        <v>191</v>
      </c>
      <c r="C63" s="87"/>
      <c r="D63" s="87">
        <v>0</v>
      </c>
      <c r="E63" s="87">
        <f t="shared" si="2"/>
        <v>0</v>
      </c>
      <c r="F63" s="87">
        <v>0</v>
      </c>
      <c r="G63" s="87"/>
      <c r="H63" s="87">
        <f t="shared" si="36"/>
        <v>0</v>
      </c>
      <c r="I63" s="87"/>
      <c r="J63" s="376"/>
    </row>
    <row r="64" spans="1:10" s="75" customFormat="1" ht="12" customHeight="1" thickBot="1" x14ac:dyDescent="0.3">
      <c r="A64" s="82" t="s">
        <v>192</v>
      </c>
      <c r="B64" s="83" t="s">
        <v>193</v>
      </c>
      <c r="C64" s="87"/>
      <c r="D64" s="87">
        <v>0</v>
      </c>
      <c r="E64" s="87">
        <f t="shared" si="2"/>
        <v>0</v>
      </c>
      <c r="F64" s="87">
        <v>0</v>
      </c>
      <c r="G64" s="87"/>
      <c r="H64" s="87">
        <f t="shared" si="36"/>
        <v>0</v>
      </c>
      <c r="I64" s="87"/>
      <c r="J64" s="376"/>
    </row>
    <row r="65" spans="1:10" s="75" customFormat="1" ht="12" customHeight="1" thickBot="1" x14ac:dyDescent="0.3">
      <c r="A65" s="90" t="s">
        <v>194</v>
      </c>
      <c r="B65" s="84" t="s">
        <v>195</v>
      </c>
      <c r="C65" s="55">
        <f>SUM(C66:C67)</f>
        <v>9121982</v>
      </c>
      <c r="D65" s="55">
        <v>9454933</v>
      </c>
      <c r="E65" s="55">
        <f t="shared" ref="E65:H65" si="37">SUM(E66:E67)</f>
        <v>0</v>
      </c>
      <c r="F65" s="55">
        <v>9454933</v>
      </c>
      <c r="G65" s="55">
        <f t="shared" si="37"/>
        <v>0</v>
      </c>
      <c r="H65" s="55">
        <f t="shared" si="37"/>
        <v>9454933</v>
      </c>
      <c r="I65" s="55">
        <f t="shared" ref="I65" si="38">SUM(I66:I67)</f>
        <v>9454933</v>
      </c>
      <c r="J65" s="368">
        <f t="shared" ref="J65:J66" si="39">I65/F65*100</f>
        <v>100</v>
      </c>
    </row>
    <row r="66" spans="1:10" s="75" customFormat="1" ht="12" customHeight="1" x14ac:dyDescent="0.25">
      <c r="A66" s="76" t="s">
        <v>196</v>
      </c>
      <c r="B66" s="77" t="s">
        <v>197</v>
      </c>
      <c r="C66" s="87">
        <v>9121982</v>
      </c>
      <c r="D66" s="87">
        <v>9454933</v>
      </c>
      <c r="E66" s="87">
        <f t="shared" si="2"/>
        <v>0</v>
      </c>
      <c r="F66" s="87">
        <v>9454933</v>
      </c>
      <c r="G66" s="87"/>
      <c r="H66" s="87">
        <f t="shared" ref="H66:H67" si="40">SUM(F66:G66)</f>
        <v>9454933</v>
      </c>
      <c r="I66" s="87">
        <v>9454933</v>
      </c>
      <c r="J66" s="376">
        <f t="shared" si="39"/>
        <v>100</v>
      </c>
    </row>
    <row r="67" spans="1:10" s="75" customFormat="1" ht="12" customHeight="1" thickBot="1" x14ac:dyDescent="0.3">
      <c r="A67" s="82" t="s">
        <v>198</v>
      </c>
      <c r="B67" s="83" t="s">
        <v>199</v>
      </c>
      <c r="C67" s="87"/>
      <c r="D67" s="87">
        <v>0</v>
      </c>
      <c r="E67" s="87">
        <f t="shared" si="2"/>
        <v>0</v>
      </c>
      <c r="F67" s="87">
        <v>0</v>
      </c>
      <c r="G67" s="87"/>
      <c r="H67" s="87">
        <f t="shared" si="40"/>
        <v>0</v>
      </c>
      <c r="I67" s="87"/>
      <c r="J67" s="376"/>
    </row>
    <row r="68" spans="1:10" s="75" customFormat="1" ht="12" customHeight="1" thickBot="1" x14ac:dyDescent="0.3">
      <c r="A68" s="90" t="s">
        <v>200</v>
      </c>
      <c r="B68" s="84" t="s">
        <v>201</v>
      </c>
      <c r="C68" s="55">
        <f>SUM(C69:C71)</f>
        <v>0</v>
      </c>
      <c r="D68" s="55">
        <v>0</v>
      </c>
      <c r="E68" s="55">
        <f t="shared" si="2"/>
        <v>0</v>
      </c>
      <c r="F68" s="55">
        <v>0</v>
      </c>
      <c r="G68" s="55">
        <f t="shared" ref="G68" si="41">SUM(G69:G71)</f>
        <v>0</v>
      </c>
      <c r="H68" s="55">
        <f>SUM(H69:H71)</f>
        <v>0</v>
      </c>
      <c r="I68" s="55">
        <f t="shared" ref="I68:J68" si="42">SUM(I69:I71)</f>
        <v>0</v>
      </c>
      <c r="J68" s="368">
        <f t="shared" si="42"/>
        <v>0</v>
      </c>
    </row>
    <row r="69" spans="1:10" s="75" customFormat="1" ht="12" hidden="1" customHeight="1" x14ac:dyDescent="0.25">
      <c r="A69" s="76" t="s">
        <v>202</v>
      </c>
      <c r="B69" s="77" t="s">
        <v>203</v>
      </c>
      <c r="C69" s="87"/>
      <c r="D69" s="87"/>
      <c r="E69" s="87">
        <f t="shared" si="2"/>
        <v>0</v>
      </c>
      <c r="F69" s="87"/>
      <c r="G69" s="87"/>
      <c r="H69" s="87"/>
      <c r="I69" s="87"/>
      <c r="J69" s="376"/>
    </row>
    <row r="70" spans="1:10" s="75" customFormat="1" ht="12" hidden="1" customHeight="1" x14ac:dyDescent="0.25">
      <c r="A70" s="79" t="s">
        <v>204</v>
      </c>
      <c r="B70" s="80" t="s">
        <v>205</v>
      </c>
      <c r="C70" s="87"/>
      <c r="D70" s="87"/>
      <c r="E70" s="87">
        <f t="shared" si="2"/>
        <v>0</v>
      </c>
      <c r="F70" s="87"/>
      <c r="G70" s="87"/>
      <c r="H70" s="87"/>
      <c r="I70" s="87"/>
      <c r="J70" s="376"/>
    </row>
    <row r="71" spans="1:10" s="75" customFormat="1" ht="12" hidden="1" customHeight="1" thickBot="1" x14ac:dyDescent="0.3">
      <c r="A71" s="82" t="s">
        <v>206</v>
      </c>
      <c r="B71" s="83" t="s">
        <v>207</v>
      </c>
      <c r="C71" s="87"/>
      <c r="D71" s="87"/>
      <c r="E71" s="87">
        <f t="shared" si="2"/>
        <v>0</v>
      </c>
      <c r="F71" s="87"/>
      <c r="G71" s="87"/>
      <c r="H71" s="87"/>
      <c r="I71" s="87"/>
      <c r="J71" s="376"/>
    </row>
    <row r="72" spans="1:10" s="75" customFormat="1" ht="12" customHeight="1" thickBot="1" x14ac:dyDescent="0.3">
      <c r="A72" s="90" t="s">
        <v>208</v>
      </c>
      <c r="B72" s="84" t="s">
        <v>209</v>
      </c>
      <c r="C72" s="55">
        <f>SUM(C73:C76)</f>
        <v>0</v>
      </c>
      <c r="D72" s="55">
        <v>0</v>
      </c>
      <c r="E72" s="55">
        <f t="shared" ref="E72:E77" si="43">F72-D72</f>
        <v>0</v>
      </c>
      <c r="F72" s="55">
        <v>0</v>
      </c>
      <c r="G72" s="55">
        <f t="shared" ref="G72" si="44">SUM(G73:G76)</f>
        <v>0</v>
      </c>
      <c r="H72" s="55">
        <f>SUM(H73:H76)</f>
        <v>0</v>
      </c>
      <c r="I72" s="55">
        <f t="shared" ref="I72:J72" si="45">SUM(I73:I76)</f>
        <v>0</v>
      </c>
      <c r="J72" s="368">
        <f t="shared" si="45"/>
        <v>0</v>
      </c>
    </row>
    <row r="73" spans="1:10" s="75" customFormat="1" ht="12" hidden="1" customHeight="1" x14ac:dyDescent="0.25">
      <c r="A73" s="92" t="s">
        <v>210</v>
      </c>
      <c r="B73" s="77" t="s">
        <v>211</v>
      </c>
      <c r="C73" s="87"/>
      <c r="D73" s="87"/>
      <c r="E73" s="87">
        <f t="shared" si="43"/>
        <v>0</v>
      </c>
      <c r="F73" s="87"/>
      <c r="G73" s="87"/>
      <c r="H73" s="87"/>
      <c r="I73" s="87"/>
      <c r="J73" s="376"/>
    </row>
    <row r="74" spans="1:10" s="75" customFormat="1" ht="12" hidden="1" customHeight="1" x14ac:dyDescent="0.25">
      <c r="A74" s="93" t="s">
        <v>212</v>
      </c>
      <c r="B74" s="80" t="s">
        <v>213</v>
      </c>
      <c r="C74" s="87"/>
      <c r="D74" s="87"/>
      <c r="E74" s="87">
        <f t="shared" si="43"/>
        <v>0</v>
      </c>
      <c r="F74" s="87"/>
      <c r="G74" s="87"/>
      <c r="H74" s="87"/>
      <c r="I74" s="87"/>
      <c r="J74" s="376"/>
    </row>
    <row r="75" spans="1:10" s="75" customFormat="1" ht="12" hidden="1" customHeight="1" x14ac:dyDescent="0.25">
      <c r="A75" s="93" t="s">
        <v>214</v>
      </c>
      <c r="B75" s="80" t="s">
        <v>215</v>
      </c>
      <c r="C75" s="87"/>
      <c r="D75" s="87"/>
      <c r="E75" s="87">
        <f t="shared" si="43"/>
        <v>0</v>
      </c>
      <c r="F75" s="87"/>
      <c r="G75" s="87"/>
      <c r="H75" s="87"/>
      <c r="I75" s="87"/>
      <c r="J75" s="376"/>
    </row>
    <row r="76" spans="1:10" s="75" customFormat="1" ht="12" hidden="1" customHeight="1" thickBot="1" x14ac:dyDescent="0.3">
      <c r="A76" s="94" t="s">
        <v>216</v>
      </c>
      <c r="B76" s="83" t="s">
        <v>217</v>
      </c>
      <c r="C76" s="87"/>
      <c r="D76" s="87"/>
      <c r="E76" s="87">
        <f t="shared" si="43"/>
        <v>0</v>
      </c>
      <c r="F76" s="87"/>
      <c r="G76" s="87"/>
      <c r="H76" s="87"/>
      <c r="I76" s="87"/>
      <c r="J76" s="376"/>
    </row>
    <row r="77" spans="1:10" s="75" customFormat="1" ht="13.5" customHeight="1" thickBot="1" x14ac:dyDescent="0.3">
      <c r="A77" s="90" t="s">
        <v>218</v>
      </c>
      <c r="B77" s="84" t="s">
        <v>219</v>
      </c>
      <c r="C77" s="95"/>
      <c r="D77" s="95"/>
      <c r="E77" s="95">
        <f t="shared" si="43"/>
        <v>0</v>
      </c>
      <c r="F77" s="95"/>
      <c r="G77" s="95"/>
      <c r="H77" s="95"/>
      <c r="I77" s="95"/>
      <c r="J77" s="379"/>
    </row>
    <row r="78" spans="1:10" s="75" customFormat="1" ht="15.75" customHeight="1" thickBot="1" x14ac:dyDescent="0.3">
      <c r="A78" s="90" t="s">
        <v>220</v>
      </c>
      <c r="B78" s="96" t="s">
        <v>221</v>
      </c>
      <c r="C78" s="62">
        <f>+C56+C60+C65+C68+C72+C77</f>
        <v>9121982</v>
      </c>
      <c r="D78" s="62">
        <v>9454933</v>
      </c>
      <c r="E78" s="62">
        <f t="shared" ref="E78:H78" si="46">+E56+E60+E65+E68+E72+E77</f>
        <v>0</v>
      </c>
      <c r="F78" s="62">
        <v>9454933</v>
      </c>
      <c r="G78" s="62">
        <f t="shared" si="46"/>
        <v>0</v>
      </c>
      <c r="H78" s="62">
        <f t="shared" si="46"/>
        <v>9454933</v>
      </c>
      <c r="I78" s="62">
        <f t="shared" ref="I78:J78" si="47">+I56+I60+I65+I68+I72+I77</f>
        <v>9454933</v>
      </c>
      <c r="J78" s="375">
        <f t="shared" si="47"/>
        <v>100</v>
      </c>
    </row>
    <row r="79" spans="1:10" s="75" customFormat="1" ht="16.5" customHeight="1" thickBot="1" x14ac:dyDescent="0.3">
      <c r="A79" s="97" t="s">
        <v>222</v>
      </c>
      <c r="B79" s="98" t="s">
        <v>223</v>
      </c>
      <c r="C79" s="62">
        <f>+C55+C78</f>
        <v>122147782</v>
      </c>
      <c r="D79" s="62">
        <v>133146126</v>
      </c>
      <c r="E79" s="62">
        <f t="shared" ref="E79:H79" si="48">+E55+E78</f>
        <v>3302958</v>
      </c>
      <c r="F79" s="62">
        <v>133146126</v>
      </c>
      <c r="G79" s="62">
        <f t="shared" si="48"/>
        <v>0</v>
      </c>
      <c r="H79" s="62">
        <f t="shared" si="48"/>
        <v>136449084</v>
      </c>
      <c r="I79" s="62">
        <f t="shared" ref="I79" si="49">+I55+I78</f>
        <v>135651723</v>
      </c>
      <c r="J79" s="375">
        <f t="shared" ref="J79" si="50">I79/F79*100</f>
        <v>101.88183995680053</v>
      </c>
    </row>
    <row r="80" spans="1:10" s="75" customFormat="1" x14ac:dyDescent="0.25">
      <c r="A80" s="123"/>
      <c r="B80" s="124"/>
      <c r="C80" s="125"/>
      <c r="D80" s="125"/>
      <c r="E80" s="125"/>
      <c r="F80" s="125"/>
      <c r="G80" s="125"/>
      <c r="H80" s="125"/>
      <c r="I80" s="125"/>
      <c r="J80" s="380"/>
    </row>
    <row r="81" spans="1:10" ht="16.5" customHeight="1" x14ac:dyDescent="0.3">
      <c r="A81" s="765" t="s">
        <v>224</v>
      </c>
      <c r="B81" s="765"/>
      <c r="C81" s="765"/>
      <c r="D81" s="201"/>
      <c r="E81" s="201"/>
      <c r="F81" s="201"/>
      <c r="G81" s="201"/>
      <c r="H81" s="201"/>
      <c r="I81" s="201"/>
      <c r="J81" s="370"/>
    </row>
    <row r="82" spans="1:10" ht="16.5" customHeight="1" thickBot="1" x14ac:dyDescent="0.35">
      <c r="A82" s="766" t="s">
        <v>225</v>
      </c>
      <c r="B82" s="766"/>
      <c r="C82" s="65"/>
      <c r="D82" s="65"/>
      <c r="E82" s="101"/>
      <c r="F82" s="101" t="s">
        <v>374</v>
      </c>
      <c r="G82" s="101"/>
      <c r="H82" s="101"/>
      <c r="I82" s="101" t="s">
        <v>374</v>
      </c>
      <c r="J82" s="371"/>
    </row>
    <row r="83" spans="1:10" ht="57.6" thickBot="1" x14ac:dyDescent="0.35">
      <c r="A83" s="66" t="s">
        <v>109</v>
      </c>
      <c r="B83" s="67" t="s">
        <v>226</v>
      </c>
      <c r="C83" s="270" t="s">
        <v>459</v>
      </c>
      <c r="D83" s="68" t="s">
        <v>467</v>
      </c>
      <c r="E83" s="68" t="s">
        <v>343</v>
      </c>
      <c r="F83" s="68" t="s">
        <v>344</v>
      </c>
      <c r="G83" s="68" t="s">
        <v>345</v>
      </c>
      <c r="H83" s="68" t="s">
        <v>344</v>
      </c>
      <c r="I83" s="68" t="s">
        <v>465</v>
      </c>
      <c r="J83" s="372" t="s">
        <v>466</v>
      </c>
    </row>
    <row r="84" spans="1:10" s="72" customFormat="1" ht="12" customHeight="1" thickBot="1" x14ac:dyDescent="0.25">
      <c r="A84" s="54">
        <v>1</v>
      </c>
      <c r="B84" s="102">
        <v>2</v>
      </c>
      <c r="C84" s="103">
        <v>3</v>
      </c>
      <c r="D84" s="103">
        <v>3</v>
      </c>
      <c r="E84" s="103">
        <v>3</v>
      </c>
      <c r="F84" s="103">
        <v>3</v>
      </c>
      <c r="G84" s="103">
        <v>3</v>
      </c>
      <c r="H84" s="103">
        <v>3</v>
      </c>
      <c r="I84" s="103">
        <v>3</v>
      </c>
      <c r="J84" s="381">
        <v>3</v>
      </c>
    </row>
    <row r="85" spans="1:10" ht="12" customHeight="1" thickBot="1" x14ac:dyDescent="0.35">
      <c r="A85" s="104" t="s">
        <v>4</v>
      </c>
      <c r="B85" s="105" t="s">
        <v>227</v>
      </c>
      <c r="C85" s="106">
        <f>SUM(C86:C90)</f>
        <v>114144000</v>
      </c>
      <c r="D85" s="106">
        <v>127542344</v>
      </c>
      <c r="E85" s="106">
        <f t="shared" ref="E85:J85" si="51">SUM(E86:E90)</f>
        <v>3302958</v>
      </c>
      <c r="F85" s="106">
        <v>127542344</v>
      </c>
      <c r="G85" s="106">
        <f t="shared" si="51"/>
        <v>0</v>
      </c>
      <c r="H85" s="106">
        <f t="shared" si="51"/>
        <v>130845302</v>
      </c>
      <c r="I85" s="106">
        <f t="shared" si="51"/>
        <v>126323786</v>
      </c>
      <c r="J85" s="106">
        <f t="shared" si="51"/>
        <v>341.72437926019143</v>
      </c>
    </row>
    <row r="86" spans="1:10" ht="12" customHeight="1" x14ac:dyDescent="0.3">
      <c r="A86" s="107" t="s">
        <v>5</v>
      </c>
      <c r="B86" s="108" t="s">
        <v>55</v>
      </c>
      <c r="C86" s="109">
        <v>66996000</v>
      </c>
      <c r="D86" s="109">
        <v>75948873</v>
      </c>
      <c r="E86" s="109">
        <f t="shared" ref="E86:E120" si="52">F86-D86</f>
        <v>980913</v>
      </c>
      <c r="F86" s="109">
        <v>76929786</v>
      </c>
      <c r="G86" s="109"/>
      <c r="H86" s="109">
        <f t="shared" ref="H86:H90" si="53">SUM(F86:G86)</f>
        <v>76929786</v>
      </c>
      <c r="I86" s="109">
        <v>78843810</v>
      </c>
      <c r="J86" s="365">
        <f t="shared" ref="J86:J123" si="54">I86/F86*100</f>
        <v>102.48801420037748</v>
      </c>
    </row>
    <row r="87" spans="1:10" ht="12" customHeight="1" x14ac:dyDescent="0.3">
      <c r="A87" s="79" t="s">
        <v>6</v>
      </c>
      <c r="B87" s="19" t="s">
        <v>56</v>
      </c>
      <c r="C87" s="81">
        <v>8841000</v>
      </c>
      <c r="D87" s="81">
        <v>10478438</v>
      </c>
      <c r="E87" s="81">
        <f t="shared" si="52"/>
        <v>1149895</v>
      </c>
      <c r="F87" s="81">
        <v>11628333</v>
      </c>
      <c r="G87" s="81"/>
      <c r="H87" s="81">
        <f t="shared" si="53"/>
        <v>11628333</v>
      </c>
      <c r="I87" s="81">
        <v>11595841</v>
      </c>
      <c r="J87" s="366">
        <f t="shared" si="54"/>
        <v>99.720579037425225</v>
      </c>
    </row>
    <row r="88" spans="1:10" ht="12" customHeight="1" x14ac:dyDescent="0.3">
      <c r="A88" s="79" t="s">
        <v>7</v>
      </c>
      <c r="B88" s="19" t="s">
        <v>57</v>
      </c>
      <c r="C88" s="85">
        <v>32017000</v>
      </c>
      <c r="D88" s="85">
        <v>32092082</v>
      </c>
      <c r="E88" s="85">
        <f t="shared" si="52"/>
        <v>1172150</v>
      </c>
      <c r="F88" s="85">
        <v>33264232</v>
      </c>
      <c r="G88" s="85"/>
      <c r="H88" s="85">
        <f t="shared" si="53"/>
        <v>33264232</v>
      </c>
      <c r="I88" s="85">
        <v>31966684</v>
      </c>
      <c r="J88" s="367">
        <f t="shared" si="54"/>
        <v>96.099269629913593</v>
      </c>
    </row>
    <row r="89" spans="1:10" ht="12" customHeight="1" x14ac:dyDescent="0.3">
      <c r="A89" s="79" t="s">
        <v>8</v>
      </c>
      <c r="B89" s="110" t="s">
        <v>58</v>
      </c>
      <c r="C89" s="85">
        <v>0</v>
      </c>
      <c r="D89" s="85">
        <v>0</v>
      </c>
      <c r="E89" s="85">
        <f t="shared" si="52"/>
        <v>0</v>
      </c>
      <c r="F89" s="85">
        <v>0</v>
      </c>
      <c r="G89" s="85"/>
      <c r="H89" s="85">
        <f t="shared" si="53"/>
        <v>0</v>
      </c>
      <c r="I89" s="85"/>
      <c r="J89" s="367"/>
    </row>
    <row r="90" spans="1:10" ht="12" customHeight="1" thickBot="1" x14ac:dyDescent="0.35">
      <c r="A90" s="79" t="s">
        <v>228</v>
      </c>
      <c r="B90" s="111" t="s">
        <v>59</v>
      </c>
      <c r="C90" s="85">
        <v>6290000</v>
      </c>
      <c r="D90" s="85">
        <v>9022951</v>
      </c>
      <c r="E90" s="85">
        <f t="shared" si="52"/>
        <v>0</v>
      </c>
      <c r="F90" s="85">
        <v>9022951</v>
      </c>
      <c r="G90" s="85"/>
      <c r="H90" s="85">
        <f t="shared" si="53"/>
        <v>9022951</v>
      </c>
      <c r="I90" s="85">
        <v>3917451</v>
      </c>
      <c r="J90" s="367">
        <f t="shared" si="54"/>
        <v>43.416516392475145</v>
      </c>
    </row>
    <row r="91" spans="1:10" ht="12" customHeight="1" thickBot="1" x14ac:dyDescent="0.35">
      <c r="A91" s="73" t="s">
        <v>10</v>
      </c>
      <c r="B91" s="113" t="s">
        <v>229</v>
      </c>
      <c r="C91" s="55">
        <f>+C92+C94+C96</f>
        <v>180000</v>
      </c>
      <c r="D91" s="55">
        <v>180000</v>
      </c>
      <c r="E91" s="55">
        <f t="shared" ref="E91:J91" si="55">+E92+E94+E96</f>
        <v>0</v>
      </c>
      <c r="F91" s="55">
        <v>180000</v>
      </c>
      <c r="G91" s="55">
        <f t="shared" si="55"/>
        <v>0</v>
      </c>
      <c r="H91" s="55">
        <f t="shared" si="55"/>
        <v>180000</v>
      </c>
      <c r="I91" s="55">
        <f t="shared" si="55"/>
        <v>165500</v>
      </c>
      <c r="J91" s="55">
        <f t="shared" si="55"/>
        <v>91.944444444444443</v>
      </c>
    </row>
    <row r="92" spans="1:10" ht="12" customHeight="1" x14ac:dyDescent="0.3">
      <c r="A92" s="76" t="s">
        <v>12</v>
      </c>
      <c r="B92" s="19" t="s">
        <v>61</v>
      </c>
      <c r="C92" s="78">
        <v>180000</v>
      </c>
      <c r="D92" s="78">
        <v>180000</v>
      </c>
      <c r="E92" s="78">
        <f t="shared" si="52"/>
        <v>0</v>
      </c>
      <c r="F92" s="78">
        <v>180000</v>
      </c>
      <c r="G92" s="78"/>
      <c r="H92" s="78">
        <f t="shared" ref="H92:H96" si="56">SUM(F92:G92)</f>
        <v>180000</v>
      </c>
      <c r="I92" s="78">
        <v>165500</v>
      </c>
      <c r="J92" s="374">
        <f t="shared" si="54"/>
        <v>91.944444444444443</v>
      </c>
    </row>
    <row r="93" spans="1:10" ht="12" customHeight="1" x14ac:dyDescent="0.3">
      <c r="A93" s="76" t="s">
        <v>14</v>
      </c>
      <c r="B93" s="114" t="s">
        <v>230</v>
      </c>
      <c r="C93" s="78"/>
      <c r="D93" s="78">
        <v>0</v>
      </c>
      <c r="E93" s="78">
        <f t="shared" si="52"/>
        <v>0</v>
      </c>
      <c r="F93" s="78">
        <v>0</v>
      </c>
      <c r="G93" s="78"/>
      <c r="H93" s="78">
        <f t="shared" si="56"/>
        <v>0</v>
      </c>
      <c r="I93" s="78"/>
      <c r="J93" s="374"/>
    </row>
    <row r="94" spans="1:10" ht="12" customHeight="1" x14ac:dyDescent="0.3">
      <c r="A94" s="76" t="s">
        <v>16</v>
      </c>
      <c r="B94" s="114" t="s">
        <v>62</v>
      </c>
      <c r="C94" s="81"/>
      <c r="D94" s="81">
        <v>0</v>
      </c>
      <c r="E94" s="81">
        <f t="shared" si="52"/>
        <v>0</v>
      </c>
      <c r="F94" s="81">
        <v>0</v>
      </c>
      <c r="G94" s="81"/>
      <c r="H94" s="81">
        <f t="shared" si="56"/>
        <v>0</v>
      </c>
      <c r="I94" s="81"/>
      <c r="J94" s="366"/>
    </row>
    <row r="95" spans="1:10" ht="12" customHeight="1" x14ac:dyDescent="0.3">
      <c r="A95" s="76" t="s">
        <v>18</v>
      </c>
      <c r="B95" s="114" t="s">
        <v>231</v>
      </c>
      <c r="C95" s="58"/>
      <c r="D95" s="58">
        <v>0</v>
      </c>
      <c r="E95" s="58">
        <f t="shared" si="52"/>
        <v>0</v>
      </c>
      <c r="F95" s="58">
        <v>0</v>
      </c>
      <c r="G95" s="58"/>
      <c r="H95" s="58">
        <f t="shared" si="56"/>
        <v>0</v>
      </c>
      <c r="I95" s="58"/>
      <c r="J95" s="382"/>
    </row>
    <row r="96" spans="1:10" ht="12" customHeight="1" thickBot="1" x14ac:dyDescent="0.35">
      <c r="A96" s="76" t="s">
        <v>115</v>
      </c>
      <c r="B96" s="115" t="s">
        <v>232</v>
      </c>
      <c r="C96" s="58"/>
      <c r="D96" s="58">
        <v>0</v>
      </c>
      <c r="E96" s="58">
        <f t="shared" si="52"/>
        <v>0</v>
      </c>
      <c r="F96" s="58">
        <v>0</v>
      </c>
      <c r="G96" s="58"/>
      <c r="H96" s="58">
        <f t="shared" si="56"/>
        <v>0</v>
      </c>
      <c r="I96" s="58"/>
      <c r="J96" s="382"/>
    </row>
    <row r="97" spans="1:10" ht="12" customHeight="1" thickBot="1" x14ac:dyDescent="0.35">
      <c r="A97" s="73" t="s">
        <v>20</v>
      </c>
      <c r="B97" s="24" t="s">
        <v>233</v>
      </c>
      <c r="C97" s="55">
        <f>+C98+C99</f>
        <v>7823782</v>
      </c>
      <c r="D97" s="55">
        <v>5423782</v>
      </c>
      <c r="E97" s="55">
        <f t="shared" ref="E97:H97" si="57">+E98+E99</f>
        <v>0</v>
      </c>
      <c r="F97" s="55">
        <v>5423782</v>
      </c>
      <c r="G97" s="55">
        <f t="shared" si="57"/>
        <v>0</v>
      </c>
      <c r="H97" s="55">
        <f t="shared" si="57"/>
        <v>5423782</v>
      </c>
      <c r="I97" s="55">
        <f t="shared" ref="I97" si="58">+I98+I99</f>
        <v>0</v>
      </c>
      <c r="J97" s="368">
        <f t="shared" si="54"/>
        <v>0</v>
      </c>
    </row>
    <row r="98" spans="1:10" ht="12" customHeight="1" x14ac:dyDescent="0.3">
      <c r="A98" s="76" t="s">
        <v>120</v>
      </c>
      <c r="B98" s="22" t="s">
        <v>234</v>
      </c>
      <c r="C98" s="78">
        <v>7823782</v>
      </c>
      <c r="D98" s="78">
        <v>5423782</v>
      </c>
      <c r="E98" s="78">
        <f t="shared" si="52"/>
        <v>0</v>
      </c>
      <c r="F98" s="78">
        <v>5423782</v>
      </c>
      <c r="G98" s="78"/>
      <c r="H98" s="78">
        <f t="shared" ref="H98:H99" si="59">SUM(F98:G98)</f>
        <v>5423782</v>
      </c>
      <c r="I98" s="78"/>
      <c r="J98" s="374">
        <f t="shared" si="54"/>
        <v>0</v>
      </c>
    </row>
    <row r="99" spans="1:10" ht="12" customHeight="1" thickBot="1" x14ac:dyDescent="0.35">
      <c r="A99" s="82" t="s">
        <v>122</v>
      </c>
      <c r="B99" s="114" t="s">
        <v>235</v>
      </c>
      <c r="C99" s="85"/>
      <c r="D99" s="85">
        <v>0</v>
      </c>
      <c r="E99" s="85">
        <f t="shared" si="52"/>
        <v>0</v>
      </c>
      <c r="F99" s="85">
        <v>0</v>
      </c>
      <c r="G99" s="85"/>
      <c r="H99" s="85">
        <f t="shared" si="59"/>
        <v>0</v>
      </c>
      <c r="I99" s="85"/>
      <c r="J99" s="367"/>
    </row>
    <row r="100" spans="1:10" ht="12" customHeight="1" thickBot="1" x14ac:dyDescent="0.35">
      <c r="A100" s="73" t="s">
        <v>22</v>
      </c>
      <c r="B100" s="24" t="s">
        <v>103</v>
      </c>
      <c r="C100" s="55">
        <f>+C85+C91+C97</f>
        <v>122147782</v>
      </c>
      <c r="D100" s="55">
        <v>133146126</v>
      </c>
      <c r="E100" s="55">
        <f t="shared" ref="E100:J100" si="60">+E85+E91+E97</f>
        <v>3302958</v>
      </c>
      <c r="F100" s="55">
        <v>133146126</v>
      </c>
      <c r="G100" s="55">
        <f t="shared" si="60"/>
        <v>0</v>
      </c>
      <c r="H100" s="55">
        <f t="shared" si="60"/>
        <v>136449084</v>
      </c>
      <c r="I100" s="55">
        <f t="shared" si="60"/>
        <v>126489286</v>
      </c>
      <c r="J100" s="55">
        <f t="shared" si="60"/>
        <v>433.66882370463588</v>
      </c>
    </row>
    <row r="101" spans="1:10" ht="12" customHeight="1" thickBot="1" x14ac:dyDescent="0.35">
      <c r="A101" s="73" t="s">
        <v>29</v>
      </c>
      <c r="B101" s="24" t="s">
        <v>71</v>
      </c>
      <c r="C101" s="55">
        <f>+C102+C103+C104</f>
        <v>0</v>
      </c>
      <c r="D101" s="55">
        <v>0</v>
      </c>
      <c r="E101" s="55">
        <f t="shared" ref="E101:J101" si="61">+E102+E103+E104</f>
        <v>0</v>
      </c>
      <c r="F101" s="55">
        <v>0</v>
      </c>
      <c r="G101" s="55">
        <f t="shared" si="61"/>
        <v>0</v>
      </c>
      <c r="H101" s="55">
        <f t="shared" si="61"/>
        <v>0</v>
      </c>
      <c r="I101" s="55">
        <f t="shared" si="61"/>
        <v>0</v>
      </c>
      <c r="J101" s="55">
        <f t="shared" si="61"/>
        <v>0</v>
      </c>
    </row>
    <row r="102" spans="1:10" ht="12" customHeight="1" x14ac:dyDescent="0.3">
      <c r="A102" s="76" t="s">
        <v>31</v>
      </c>
      <c r="B102" s="22" t="s">
        <v>72</v>
      </c>
      <c r="C102" s="58"/>
      <c r="D102" s="58">
        <v>0</v>
      </c>
      <c r="E102" s="58">
        <f t="shared" si="52"/>
        <v>0</v>
      </c>
      <c r="F102" s="58">
        <v>0</v>
      </c>
      <c r="G102" s="58"/>
      <c r="H102" s="58">
        <f t="shared" ref="H102:H104" si="62">SUM(F102:G102)</f>
        <v>0</v>
      </c>
      <c r="I102" s="58"/>
      <c r="J102" s="382"/>
    </row>
    <row r="103" spans="1:10" ht="12" customHeight="1" x14ac:dyDescent="0.3">
      <c r="A103" s="76" t="s">
        <v>33</v>
      </c>
      <c r="B103" s="22" t="s">
        <v>73</v>
      </c>
      <c r="C103" s="58"/>
      <c r="D103" s="58">
        <v>0</v>
      </c>
      <c r="E103" s="58">
        <f t="shared" si="52"/>
        <v>0</v>
      </c>
      <c r="F103" s="58">
        <v>0</v>
      </c>
      <c r="G103" s="58"/>
      <c r="H103" s="58">
        <f t="shared" si="62"/>
        <v>0</v>
      </c>
      <c r="I103" s="58"/>
      <c r="J103" s="382"/>
    </row>
    <row r="104" spans="1:10" ht="12" customHeight="1" thickBot="1" x14ac:dyDescent="0.35">
      <c r="A104" s="112" t="s">
        <v>35</v>
      </c>
      <c r="B104" s="61" t="s">
        <v>74</v>
      </c>
      <c r="C104" s="58"/>
      <c r="D104" s="58">
        <v>0</v>
      </c>
      <c r="E104" s="58">
        <f t="shared" si="52"/>
        <v>0</v>
      </c>
      <c r="F104" s="58">
        <v>0</v>
      </c>
      <c r="G104" s="58"/>
      <c r="H104" s="58">
        <f t="shared" si="62"/>
        <v>0</v>
      </c>
      <c r="I104" s="58"/>
      <c r="J104" s="382"/>
    </row>
    <row r="105" spans="1:10" ht="12" customHeight="1" thickBot="1" x14ac:dyDescent="0.35">
      <c r="A105" s="73" t="s">
        <v>37</v>
      </c>
      <c r="B105" s="24" t="s">
        <v>75</v>
      </c>
      <c r="C105" s="55">
        <f>+C106+C107+C108+C109</f>
        <v>0</v>
      </c>
      <c r="D105" s="55">
        <v>0</v>
      </c>
      <c r="E105" s="55">
        <f t="shared" si="52"/>
        <v>0</v>
      </c>
      <c r="F105" s="55">
        <v>0</v>
      </c>
      <c r="G105" s="55">
        <f t="shared" ref="G105" si="63">+G106+G107+G108+G109</f>
        <v>0</v>
      </c>
      <c r="H105" s="55">
        <f>+H106+H107+H108+H109</f>
        <v>0</v>
      </c>
      <c r="I105" s="55">
        <f t="shared" ref="I105" si="64">+I106+I107+I108+I109</f>
        <v>0</v>
      </c>
      <c r="J105" s="368"/>
    </row>
    <row r="106" spans="1:10" ht="12" customHeight="1" x14ac:dyDescent="0.3">
      <c r="A106" s="76" t="s">
        <v>76</v>
      </c>
      <c r="B106" s="22" t="s">
        <v>77</v>
      </c>
      <c r="C106" s="58"/>
      <c r="D106" s="58">
        <v>0</v>
      </c>
      <c r="E106" s="58">
        <f t="shared" si="52"/>
        <v>0</v>
      </c>
      <c r="F106" s="58">
        <v>0</v>
      </c>
      <c r="G106" s="58"/>
      <c r="H106" s="58">
        <f t="shared" ref="H106:H109" si="65">SUM(F106:G106)</f>
        <v>0</v>
      </c>
      <c r="I106" s="58"/>
      <c r="J106" s="382"/>
    </row>
    <row r="107" spans="1:10" ht="12" customHeight="1" x14ac:dyDescent="0.3">
      <c r="A107" s="76" t="s">
        <v>78</v>
      </c>
      <c r="B107" s="22" t="s">
        <v>79</v>
      </c>
      <c r="C107" s="58"/>
      <c r="D107" s="58">
        <v>0</v>
      </c>
      <c r="E107" s="58">
        <f t="shared" si="52"/>
        <v>0</v>
      </c>
      <c r="F107" s="58">
        <v>0</v>
      </c>
      <c r="G107" s="58"/>
      <c r="H107" s="58">
        <f t="shared" si="65"/>
        <v>0</v>
      </c>
      <c r="I107" s="58"/>
      <c r="J107" s="382"/>
    </row>
    <row r="108" spans="1:10" ht="12" customHeight="1" x14ac:dyDescent="0.3">
      <c r="A108" s="76" t="s">
        <v>80</v>
      </c>
      <c r="B108" s="22" t="s">
        <v>81</v>
      </c>
      <c r="C108" s="58"/>
      <c r="D108" s="58">
        <v>0</v>
      </c>
      <c r="E108" s="58">
        <f t="shared" si="52"/>
        <v>0</v>
      </c>
      <c r="F108" s="58">
        <v>0</v>
      </c>
      <c r="G108" s="58"/>
      <c r="H108" s="58">
        <f t="shared" si="65"/>
        <v>0</v>
      </c>
      <c r="I108" s="58"/>
      <c r="J108" s="382"/>
    </row>
    <row r="109" spans="1:10" ht="12" customHeight="1" thickBot="1" x14ac:dyDescent="0.35">
      <c r="A109" s="112" t="s">
        <v>82</v>
      </c>
      <c r="B109" s="61" t="s">
        <v>83</v>
      </c>
      <c r="C109" s="58"/>
      <c r="D109" s="58">
        <v>0</v>
      </c>
      <c r="E109" s="58">
        <f t="shared" si="52"/>
        <v>0</v>
      </c>
      <c r="F109" s="58">
        <v>0</v>
      </c>
      <c r="G109" s="58"/>
      <c r="H109" s="58">
        <f t="shared" si="65"/>
        <v>0</v>
      </c>
      <c r="I109" s="58"/>
      <c r="J109" s="382"/>
    </row>
    <row r="110" spans="1:10" ht="12" customHeight="1" thickBot="1" x14ac:dyDescent="0.35">
      <c r="A110" s="73" t="s">
        <v>39</v>
      </c>
      <c r="B110" s="24" t="s">
        <v>84</v>
      </c>
      <c r="C110" s="62">
        <f>+C111+C112+C114+C115+C113</f>
        <v>0</v>
      </c>
      <c r="D110" s="62">
        <v>0</v>
      </c>
      <c r="E110" s="62">
        <f t="shared" si="52"/>
        <v>0</v>
      </c>
      <c r="F110" s="62">
        <v>0</v>
      </c>
      <c r="G110" s="62">
        <f t="shared" ref="G110" si="66">+G111+G112+G114+G115+G113</f>
        <v>0</v>
      </c>
      <c r="H110" s="62">
        <f>+H111+H112+H114+H115+H113</f>
        <v>0</v>
      </c>
      <c r="I110" s="62">
        <f t="shared" ref="I110" si="67">+I111+I112+I114+I115+I113</f>
        <v>0</v>
      </c>
      <c r="J110" s="375"/>
    </row>
    <row r="111" spans="1:10" ht="12" customHeight="1" x14ac:dyDescent="0.3">
      <c r="A111" s="76" t="s">
        <v>85</v>
      </c>
      <c r="B111" s="22" t="s">
        <v>86</v>
      </c>
      <c r="C111" s="58"/>
      <c r="D111" s="58">
        <v>0</v>
      </c>
      <c r="E111" s="58">
        <f t="shared" si="52"/>
        <v>0</v>
      </c>
      <c r="F111" s="58">
        <v>0</v>
      </c>
      <c r="G111" s="58"/>
      <c r="H111" s="58">
        <f t="shared" ref="H111:H115" si="68">SUM(F111:G111)</f>
        <v>0</v>
      </c>
      <c r="I111" s="58"/>
      <c r="J111" s="382"/>
    </row>
    <row r="112" spans="1:10" ht="12" customHeight="1" x14ac:dyDescent="0.3">
      <c r="A112" s="76" t="s">
        <v>87</v>
      </c>
      <c r="B112" s="22" t="s">
        <v>88</v>
      </c>
      <c r="C112" s="58"/>
      <c r="D112" s="58">
        <v>0</v>
      </c>
      <c r="E112" s="58">
        <f t="shared" si="52"/>
        <v>0</v>
      </c>
      <c r="F112" s="58">
        <v>0</v>
      </c>
      <c r="G112" s="58"/>
      <c r="H112" s="58">
        <f t="shared" si="68"/>
        <v>0</v>
      </c>
      <c r="I112" s="58"/>
      <c r="J112" s="382"/>
    </row>
    <row r="113" spans="1:14" ht="12" customHeight="1" x14ac:dyDescent="0.3">
      <c r="A113" s="76" t="s">
        <v>89</v>
      </c>
      <c r="B113" s="22" t="s">
        <v>105</v>
      </c>
      <c r="C113" s="58"/>
      <c r="D113" s="58">
        <v>0</v>
      </c>
      <c r="E113" s="58">
        <f t="shared" si="52"/>
        <v>0</v>
      </c>
      <c r="F113" s="58">
        <v>0</v>
      </c>
      <c r="G113" s="58"/>
      <c r="H113" s="58">
        <f t="shared" si="68"/>
        <v>0</v>
      </c>
      <c r="I113" s="58"/>
      <c r="J113" s="382"/>
    </row>
    <row r="114" spans="1:14" ht="12" customHeight="1" x14ac:dyDescent="0.3">
      <c r="A114" s="76" t="s">
        <v>91</v>
      </c>
      <c r="B114" s="22" t="s">
        <v>90</v>
      </c>
      <c r="C114" s="58"/>
      <c r="D114" s="58">
        <v>0</v>
      </c>
      <c r="E114" s="58">
        <f t="shared" si="52"/>
        <v>0</v>
      </c>
      <c r="F114" s="58">
        <v>0</v>
      </c>
      <c r="G114" s="58"/>
      <c r="H114" s="58">
        <f t="shared" si="68"/>
        <v>0</v>
      </c>
      <c r="I114" s="58"/>
      <c r="J114" s="382"/>
    </row>
    <row r="115" spans="1:14" ht="12" customHeight="1" thickBot="1" x14ac:dyDescent="0.35">
      <c r="A115" s="112" t="s">
        <v>104</v>
      </c>
      <c r="B115" s="61" t="s">
        <v>92</v>
      </c>
      <c r="C115" s="58"/>
      <c r="D115" s="58">
        <v>0</v>
      </c>
      <c r="E115" s="58">
        <f t="shared" si="52"/>
        <v>0</v>
      </c>
      <c r="F115" s="58">
        <v>0</v>
      </c>
      <c r="G115" s="58"/>
      <c r="H115" s="58">
        <f t="shared" si="68"/>
        <v>0</v>
      </c>
      <c r="I115" s="58"/>
      <c r="J115" s="382"/>
    </row>
    <row r="116" spans="1:14" ht="12" customHeight="1" thickBot="1" x14ac:dyDescent="0.35">
      <c r="A116" s="73" t="s">
        <v>41</v>
      </c>
      <c r="B116" s="24" t="s">
        <v>93</v>
      </c>
      <c r="C116" s="116">
        <f>+C117+C118+C119+C120</f>
        <v>0</v>
      </c>
      <c r="D116" s="116">
        <v>0</v>
      </c>
      <c r="E116" s="116">
        <f t="shared" si="52"/>
        <v>0</v>
      </c>
      <c r="F116" s="116">
        <v>0</v>
      </c>
      <c r="G116" s="116">
        <f t="shared" ref="G116" si="69">+G117+G118+G119+G120</f>
        <v>0</v>
      </c>
      <c r="H116" s="116">
        <f>+H117+H118+H119+H120</f>
        <v>0</v>
      </c>
      <c r="I116" s="116">
        <f t="shared" ref="I116" si="70">+I117+I118+I119+I120</f>
        <v>0</v>
      </c>
      <c r="J116" s="383"/>
    </row>
    <row r="117" spans="1:14" ht="12" customHeight="1" x14ac:dyDescent="0.3">
      <c r="A117" s="76" t="s">
        <v>94</v>
      </c>
      <c r="B117" s="22" t="s">
        <v>95</v>
      </c>
      <c r="C117" s="58"/>
      <c r="D117" s="58">
        <v>0</v>
      </c>
      <c r="E117" s="58">
        <f t="shared" si="52"/>
        <v>0</v>
      </c>
      <c r="F117" s="58">
        <v>0</v>
      </c>
      <c r="G117" s="58"/>
      <c r="H117" s="58">
        <f t="shared" ref="H117:H120" si="71">SUM(F117:G117)</f>
        <v>0</v>
      </c>
      <c r="I117" s="58"/>
      <c r="J117" s="382"/>
    </row>
    <row r="118" spans="1:14" ht="12" customHeight="1" x14ac:dyDescent="0.3">
      <c r="A118" s="76" t="s">
        <v>96</v>
      </c>
      <c r="B118" s="22" t="s">
        <v>97</v>
      </c>
      <c r="C118" s="58"/>
      <c r="D118" s="58">
        <v>0</v>
      </c>
      <c r="E118" s="58">
        <f t="shared" si="52"/>
        <v>0</v>
      </c>
      <c r="F118" s="58">
        <v>0</v>
      </c>
      <c r="G118" s="58"/>
      <c r="H118" s="58">
        <f t="shared" si="71"/>
        <v>0</v>
      </c>
      <c r="I118" s="58"/>
      <c r="J118" s="382"/>
    </row>
    <row r="119" spans="1:14" ht="12" customHeight="1" x14ac:dyDescent="0.3">
      <c r="A119" s="76" t="s">
        <v>98</v>
      </c>
      <c r="B119" s="22" t="s">
        <v>99</v>
      </c>
      <c r="C119" s="58"/>
      <c r="D119" s="58">
        <v>0</v>
      </c>
      <c r="E119" s="58">
        <f t="shared" si="52"/>
        <v>0</v>
      </c>
      <c r="F119" s="58">
        <v>0</v>
      </c>
      <c r="G119" s="58"/>
      <c r="H119" s="58">
        <f t="shared" si="71"/>
        <v>0</v>
      </c>
      <c r="I119" s="58"/>
      <c r="J119" s="382"/>
    </row>
    <row r="120" spans="1:14" ht="12" customHeight="1" thickBot="1" x14ac:dyDescent="0.35">
      <c r="A120" s="112" t="s">
        <v>100</v>
      </c>
      <c r="B120" s="61" t="s">
        <v>101</v>
      </c>
      <c r="C120" s="204"/>
      <c r="D120" s="204">
        <v>0</v>
      </c>
      <c r="E120" s="58">
        <f t="shared" si="52"/>
        <v>0</v>
      </c>
      <c r="F120" s="58">
        <v>0</v>
      </c>
      <c r="G120" s="58"/>
      <c r="H120" s="58">
        <f t="shared" si="71"/>
        <v>0</v>
      </c>
      <c r="I120" s="58"/>
      <c r="J120" s="382"/>
    </row>
    <row r="121" spans="1:14" ht="12" customHeight="1" thickBot="1" x14ac:dyDescent="0.35">
      <c r="A121" s="206" t="s">
        <v>43</v>
      </c>
      <c r="B121" s="24" t="s">
        <v>352</v>
      </c>
      <c r="C121" s="207"/>
      <c r="D121" s="207"/>
      <c r="E121" s="207"/>
      <c r="F121" s="207"/>
      <c r="G121" s="207"/>
      <c r="H121" s="207"/>
      <c r="I121" s="203"/>
      <c r="J121" s="384"/>
    </row>
    <row r="122" spans="1:14" ht="15" customHeight="1" thickBot="1" x14ac:dyDescent="0.35">
      <c r="A122" s="73" t="s">
        <v>51</v>
      </c>
      <c r="B122" s="24" t="s">
        <v>353</v>
      </c>
      <c r="C122" s="117">
        <f>+C101+C105+C110+C116</f>
        <v>0</v>
      </c>
      <c r="D122" s="117">
        <v>0</v>
      </c>
      <c r="E122" s="117">
        <f t="shared" ref="E122:H122" si="72">+E101+E105+E110+E116</f>
        <v>0</v>
      </c>
      <c r="F122" s="117">
        <v>0</v>
      </c>
      <c r="G122" s="117">
        <f t="shared" si="72"/>
        <v>0</v>
      </c>
      <c r="H122" s="117">
        <f t="shared" si="72"/>
        <v>0</v>
      </c>
      <c r="I122" s="117">
        <f t="shared" ref="I122" si="73">+I101+I105+I110+I116</f>
        <v>0</v>
      </c>
      <c r="J122" s="369"/>
      <c r="K122" s="118"/>
      <c r="L122" s="119"/>
      <c r="M122" s="119"/>
      <c r="N122" s="119"/>
    </row>
    <row r="123" spans="1:14" s="75" customFormat="1" ht="12.9" customHeight="1" thickBot="1" x14ac:dyDescent="0.3">
      <c r="A123" s="120" t="s">
        <v>249</v>
      </c>
      <c r="B123" s="121" t="s">
        <v>354</v>
      </c>
      <c r="C123" s="117">
        <f>+C100+C122</f>
        <v>122147782</v>
      </c>
      <c r="D123" s="117">
        <v>133146126</v>
      </c>
      <c r="E123" s="117">
        <f t="shared" ref="E123:H123" si="74">+E100+E122</f>
        <v>3302958</v>
      </c>
      <c r="F123" s="117">
        <v>133146126</v>
      </c>
      <c r="G123" s="117">
        <f t="shared" si="74"/>
        <v>0</v>
      </c>
      <c r="H123" s="117">
        <f t="shared" si="74"/>
        <v>136449084</v>
      </c>
      <c r="I123" s="117">
        <f t="shared" ref="I123" si="75">+I100+I122</f>
        <v>126489286</v>
      </c>
      <c r="J123" s="369">
        <f t="shared" si="54"/>
        <v>95.000350216723533</v>
      </c>
    </row>
    <row r="124" spans="1:14" ht="7.5" customHeight="1" x14ac:dyDescent="0.3"/>
    <row r="125" spans="1:14" x14ac:dyDescent="0.3">
      <c r="A125" s="767" t="s">
        <v>236</v>
      </c>
      <c r="B125" s="767"/>
      <c r="C125" s="767"/>
      <c r="D125" s="202"/>
      <c r="E125" s="202"/>
      <c r="F125" s="202"/>
      <c r="G125" s="202"/>
      <c r="H125" s="202"/>
      <c r="I125" s="202"/>
      <c r="J125" s="386"/>
    </row>
    <row r="126" spans="1:14" ht="15" customHeight="1" thickBot="1" x14ac:dyDescent="0.35">
      <c r="A126" s="764" t="s">
        <v>237</v>
      </c>
      <c r="B126" s="764"/>
      <c r="C126" s="269"/>
      <c r="D126" s="269" t="s">
        <v>374</v>
      </c>
      <c r="E126" s="65"/>
      <c r="F126" s="65" t="s">
        <v>374</v>
      </c>
      <c r="G126" s="65"/>
      <c r="H126" s="65" t="s">
        <v>374</v>
      </c>
      <c r="I126" s="65"/>
      <c r="J126" s="371"/>
    </row>
    <row r="127" spans="1:14" ht="13.5" customHeight="1" thickBot="1" x14ac:dyDescent="0.35">
      <c r="A127" s="73">
        <v>1</v>
      </c>
      <c r="B127" s="113" t="s">
        <v>238</v>
      </c>
      <c r="C127" s="55">
        <f>+C55-C100</f>
        <v>-9121982</v>
      </c>
      <c r="D127" s="55">
        <v>-9454933</v>
      </c>
      <c r="E127" s="55">
        <f t="shared" ref="E127:H127" si="76">+E55-E100</f>
        <v>0</v>
      </c>
      <c r="F127" s="55">
        <v>-9454933</v>
      </c>
      <c r="G127" s="55">
        <f t="shared" si="76"/>
        <v>0</v>
      </c>
      <c r="H127" s="55">
        <f t="shared" si="76"/>
        <v>-9454933</v>
      </c>
      <c r="I127" s="55">
        <f t="shared" ref="I127" si="77">+I55-I100</f>
        <v>-292496</v>
      </c>
      <c r="J127" s="368">
        <f t="shared" ref="J127" si="78">+J55-J100</f>
        <v>-331.64313623309533</v>
      </c>
    </row>
    <row r="128" spans="1:14" ht="27.75" customHeight="1" thickBot="1" x14ac:dyDescent="0.35">
      <c r="A128" s="73" t="s">
        <v>10</v>
      </c>
      <c r="B128" s="113" t="s">
        <v>239</v>
      </c>
      <c r="C128" s="55">
        <f>+C78-C122</f>
        <v>9121982</v>
      </c>
      <c r="D128" s="55">
        <v>9454933</v>
      </c>
      <c r="E128" s="55">
        <f t="shared" ref="E128:H128" si="79">+E78-E122</f>
        <v>0</v>
      </c>
      <c r="F128" s="55">
        <v>9454933</v>
      </c>
      <c r="G128" s="55">
        <f t="shared" si="79"/>
        <v>0</v>
      </c>
      <c r="H128" s="55">
        <f t="shared" si="79"/>
        <v>9454933</v>
      </c>
      <c r="I128" s="55">
        <f t="shared" ref="I128" si="80">+I78-I122</f>
        <v>9454933</v>
      </c>
      <c r="J128" s="368">
        <f t="shared" ref="J128" si="81">+J78-J122</f>
        <v>100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Header xml:space="preserve">&amp;C&amp;"Times New Roman CE,Félkövér"&amp;12VÖLGYSÉGI ÖNKORMÁNYZATOK TÁRSULÁSA
2022. ÉVI KÖLTSÉGVETÉS ÖNKÉNT VÁLLALT FELADATAINAK ÖSSZEVONT MÉRLEGE&amp;R&amp;"Times New Roman CE,Félkövér dőlt" 1.3.melléklet </oddHeader>
  </headerFooter>
  <rowBreaks count="1" manualBreakCount="1">
    <brk id="8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128"/>
  <sheetViews>
    <sheetView topLeftCell="A65" zoomScale="120" zoomScaleNormal="120" zoomScaleSheetLayoutView="100" workbookViewId="0">
      <selection activeCell="J84" sqref="J84:J123"/>
    </sheetView>
  </sheetViews>
  <sheetFormatPr defaultRowHeight="15.6" x14ac:dyDescent="0.3"/>
  <cols>
    <col min="1" max="1" width="8.109375" style="64" customWidth="1"/>
    <col min="2" max="2" width="78.5546875" style="64" customWidth="1"/>
    <col min="3" max="3" width="12.5546875" style="122" customWidth="1"/>
    <col min="4" max="7" width="12.5546875" style="122" hidden="1" customWidth="1"/>
    <col min="8" max="8" width="12.5546875" style="122" customWidth="1"/>
    <col min="9" max="9" width="10.5546875" style="122" customWidth="1"/>
    <col min="10" max="10" width="9.109375" style="385" customWidth="1"/>
    <col min="11" max="261" width="9.109375" style="64"/>
    <col min="262" max="262" width="8.109375" style="64" customWidth="1"/>
    <col min="263" max="263" width="78.5546875" style="64" customWidth="1"/>
    <col min="264" max="264" width="18.5546875" style="64" customWidth="1"/>
    <col min="265" max="265" width="7.6640625" style="64" customWidth="1"/>
    <col min="266" max="517" width="9.109375" style="64"/>
    <col min="518" max="518" width="8.109375" style="64" customWidth="1"/>
    <col min="519" max="519" width="78.5546875" style="64" customWidth="1"/>
    <col min="520" max="520" width="18.5546875" style="64" customWidth="1"/>
    <col min="521" max="521" width="7.6640625" style="64" customWidth="1"/>
    <col min="522" max="773" width="9.109375" style="64"/>
    <col min="774" max="774" width="8.109375" style="64" customWidth="1"/>
    <col min="775" max="775" width="78.5546875" style="64" customWidth="1"/>
    <col min="776" max="776" width="18.5546875" style="64" customWidth="1"/>
    <col min="777" max="777" width="7.6640625" style="64" customWidth="1"/>
    <col min="778" max="1029" width="9.109375" style="64"/>
    <col min="1030" max="1030" width="8.109375" style="64" customWidth="1"/>
    <col min="1031" max="1031" width="78.5546875" style="64" customWidth="1"/>
    <col min="1032" max="1032" width="18.5546875" style="64" customWidth="1"/>
    <col min="1033" max="1033" width="7.6640625" style="64" customWidth="1"/>
    <col min="1034" max="1285" width="9.109375" style="64"/>
    <col min="1286" max="1286" width="8.109375" style="64" customWidth="1"/>
    <col min="1287" max="1287" width="78.5546875" style="64" customWidth="1"/>
    <col min="1288" max="1288" width="18.5546875" style="64" customWidth="1"/>
    <col min="1289" max="1289" width="7.6640625" style="64" customWidth="1"/>
    <col min="1290" max="1541" width="9.109375" style="64"/>
    <col min="1542" max="1542" width="8.109375" style="64" customWidth="1"/>
    <col min="1543" max="1543" width="78.5546875" style="64" customWidth="1"/>
    <col min="1544" max="1544" width="18.5546875" style="64" customWidth="1"/>
    <col min="1545" max="1545" width="7.6640625" style="64" customWidth="1"/>
    <col min="1546" max="1797" width="9.109375" style="64"/>
    <col min="1798" max="1798" width="8.109375" style="64" customWidth="1"/>
    <col min="1799" max="1799" width="78.5546875" style="64" customWidth="1"/>
    <col min="1800" max="1800" width="18.5546875" style="64" customWidth="1"/>
    <col min="1801" max="1801" width="7.6640625" style="64" customWidth="1"/>
    <col min="1802" max="2053" width="9.109375" style="64"/>
    <col min="2054" max="2054" width="8.109375" style="64" customWidth="1"/>
    <col min="2055" max="2055" width="78.5546875" style="64" customWidth="1"/>
    <col min="2056" max="2056" width="18.5546875" style="64" customWidth="1"/>
    <col min="2057" max="2057" width="7.6640625" style="64" customWidth="1"/>
    <col min="2058" max="2309" width="9.109375" style="64"/>
    <col min="2310" max="2310" width="8.109375" style="64" customWidth="1"/>
    <col min="2311" max="2311" width="78.5546875" style="64" customWidth="1"/>
    <col min="2312" max="2312" width="18.5546875" style="64" customWidth="1"/>
    <col min="2313" max="2313" width="7.6640625" style="64" customWidth="1"/>
    <col min="2314" max="2565" width="9.109375" style="64"/>
    <col min="2566" max="2566" width="8.109375" style="64" customWidth="1"/>
    <col min="2567" max="2567" width="78.5546875" style="64" customWidth="1"/>
    <col min="2568" max="2568" width="18.5546875" style="64" customWidth="1"/>
    <col min="2569" max="2569" width="7.6640625" style="64" customWidth="1"/>
    <col min="2570" max="2821" width="9.109375" style="64"/>
    <col min="2822" max="2822" width="8.109375" style="64" customWidth="1"/>
    <col min="2823" max="2823" width="78.5546875" style="64" customWidth="1"/>
    <col min="2824" max="2824" width="18.5546875" style="64" customWidth="1"/>
    <col min="2825" max="2825" width="7.6640625" style="64" customWidth="1"/>
    <col min="2826" max="3077" width="9.109375" style="64"/>
    <col min="3078" max="3078" width="8.109375" style="64" customWidth="1"/>
    <col min="3079" max="3079" width="78.5546875" style="64" customWidth="1"/>
    <col min="3080" max="3080" width="18.5546875" style="64" customWidth="1"/>
    <col min="3081" max="3081" width="7.6640625" style="64" customWidth="1"/>
    <col min="3082" max="3333" width="9.109375" style="64"/>
    <col min="3334" max="3334" width="8.109375" style="64" customWidth="1"/>
    <col min="3335" max="3335" width="78.5546875" style="64" customWidth="1"/>
    <col min="3336" max="3336" width="18.5546875" style="64" customWidth="1"/>
    <col min="3337" max="3337" width="7.6640625" style="64" customWidth="1"/>
    <col min="3338" max="3589" width="9.109375" style="64"/>
    <col min="3590" max="3590" width="8.109375" style="64" customWidth="1"/>
    <col min="3591" max="3591" width="78.5546875" style="64" customWidth="1"/>
    <col min="3592" max="3592" width="18.5546875" style="64" customWidth="1"/>
    <col min="3593" max="3593" width="7.6640625" style="64" customWidth="1"/>
    <col min="3594" max="3845" width="9.109375" style="64"/>
    <col min="3846" max="3846" width="8.109375" style="64" customWidth="1"/>
    <col min="3847" max="3847" width="78.5546875" style="64" customWidth="1"/>
    <col min="3848" max="3848" width="18.5546875" style="64" customWidth="1"/>
    <col min="3849" max="3849" width="7.6640625" style="64" customWidth="1"/>
    <col min="3850" max="4101" width="9.109375" style="64"/>
    <col min="4102" max="4102" width="8.109375" style="64" customWidth="1"/>
    <col min="4103" max="4103" width="78.5546875" style="64" customWidth="1"/>
    <col min="4104" max="4104" width="18.5546875" style="64" customWidth="1"/>
    <col min="4105" max="4105" width="7.6640625" style="64" customWidth="1"/>
    <col min="4106" max="4357" width="9.109375" style="64"/>
    <col min="4358" max="4358" width="8.109375" style="64" customWidth="1"/>
    <col min="4359" max="4359" width="78.5546875" style="64" customWidth="1"/>
    <col min="4360" max="4360" width="18.5546875" style="64" customWidth="1"/>
    <col min="4361" max="4361" width="7.6640625" style="64" customWidth="1"/>
    <col min="4362" max="4613" width="9.109375" style="64"/>
    <col min="4614" max="4614" width="8.109375" style="64" customWidth="1"/>
    <col min="4615" max="4615" width="78.5546875" style="64" customWidth="1"/>
    <col min="4616" max="4616" width="18.5546875" style="64" customWidth="1"/>
    <col min="4617" max="4617" width="7.6640625" style="64" customWidth="1"/>
    <col min="4618" max="4869" width="9.109375" style="64"/>
    <col min="4870" max="4870" width="8.109375" style="64" customWidth="1"/>
    <col min="4871" max="4871" width="78.5546875" style="64" customWidth="1"/>
    <col min="4872" max="4872" width="18.5546875" style="64" customWidth="1"/>
    <col min="4873" max="4873" width="7.6640625" style="64" customWidth="1"/>
    <col min="4874" max="5125" width="9.109375" style="64"/>
    <col min="5126" max="5126" width="8.109375" style="64" customWidth="1"/>
    <col min="5127" max="5127" width="78.5546875" style="64" customWidth="1"/>
    <col min="5128" max="5128" width="18.5546875" style="64" customWidth="1"/>
    <col min="5129" max="5129" width="7.6640625" style="64" customWidth="1"/>
    <col min="5130" max="5381" width="9.109375" style="64"/>
    <col min="5382" max="5382" width="8.109375" style="64" customWidth="1"/>
    <col min="5383" max="5383" width="78.5546875" style="64" customWidth="1"/>
    <col min="5384" max="5384" width="18.5546875" style="64" customWidth="1"/>
    <col min="5385" max="5385" width="7.6640625" style="64" customWidth="1"/>
    <col min="5386" max="5637" width="9.109375" style="64"/>
    <col min="5638" max="5638" width="8.109375" style="64" customWidth="1"/>
    <col min="5639" max="5639" width="78.5546875" style="64" customWidth="1"/>
    <col min="5640" max="5640" width="18.5546875" style="64" customWidth="1"/>
    <col min="5641" max="5641" width="7.6640625" style="64" customWidth="1"/>
    <col min="5642" max="5893" width="9.109375" style="64"/>
    <col min="5894" max="5894" width="8.109375" style="64" customWidth="1"/>
    <col min="5895" max="5895" width="78.5546875" style="64" customWidth="1"/>
    <col min="5896" max="5896" width="18.5546875" style="64" customWidth="1"/>
    <col min="5897" max="5897" width="7.6640625" style="64" customWidth="1"/>
    <col min="5898" max="6149" width="9.109375" style="64"/>
    <col min="6150" max="6150" width="8.109375" style="64" customWidth="1"/>
    <col min="6151" max="6151" width="78.5546875" style="64" customWidth="1"/>
    <col min="6152" max="6152" width="18.5546875" style="64" customWidth="1"/>
    <col min="6153" max="6153" width="7.6640625" style="64" customWidth="1"/>
    <col min="6154" max="6405" width="9.109375" style="64"/>
    <col min="6406" max="6406" width="8.109375" style="64" customWidth="1"/>
    <col min="6407" max="6407" width="78.5546875" style="64" customWidth="1"/>
    <col min="6408" max="6408" width="18.5546875" style="64" customWidth="1"/>
    <col min="6409" max="6409" width="7.6640625" style="64" customWidth="1"/>
    <col min="6410" max="6661" width="9.109375" style="64"/>
    <col min="6662" max="6662" width="8.109375" style="64" customWidth="1"/>
    <col min="6663" max="6663" width="78.5546875" style="64" customWidth="1"/>
    <col min="6664" max="6664" width="18.5546875" style="64" customWidth="1"/>
    <col min="6665" max="6665" width="7.6640625" style="64" customWidth="1"/>
    <col min="6666" max="6917" width="9.109375" style="64"/>
    <col min="6918" max="6918" width="8.109375" style="64" customWidth="1"/>
    <col min="6919" max="6919" width="78.5546875" style="64" customWidth="1"/>
    <col min="6920" max="6920" width="18.5546875" style="64" customWidth="1"/>
    <col min="6921" max="6921" width="7.6640625" style="64" customWidth="1"/>
    <col min="6922" max="7173" width="9.109375" style="64"/>
    <col min="7174" max="7174" width="8.109375" style="64" customWidth="1"/>
    <col min="7175" max="7175" width="78.5546875" style="64" customWidth="1"/>
    <col min="7176" max="7176" width="18.5546875" style="64" customWidth="1"/>
    <col min="7177" max="7177" width="7.6640625" style="64" customWidth="1"/>
    <col min="7178" max="7429" width="9.109375" style="64"/>
    <col min="7430" max="7430" width="8.109375" style="64" customWidth="1"/>
    <col min="7431" max="7431" width="78.5546875" style="64" customWidth="1"/>
    <col min="7432" max="7432" width="18.5546875" style="64" customWidth="1"/>
    <col min="7433" max="7433" width="7.6640625" style="64" customWidth="1"/>
    <col min="7434" max="7685" width="9.109375" style="64"/>
    <col min="7686" max="7686" width="8.109375" style="64" customWidth="1"/>
    <col min="7687" max="7687" width="78.5546875" style="64" customWidth="1"/>
    <col min="7688" max="7688" width="18.5546875" style="64" customWidth="1"/>
    <col min="7689" max="7689" width="7.6640625" style="64" customWidth="1"/>
    <col min="7690" max="7941" width="9.109375" style="64"/>
    <col min="7942" max="7942" width="8.109375" style="64" customWidth="1"/>
    <col min="7943" max="7943" width="78.5546875" style="64" customWidth="1"/>
    <col min="7944" max="7944" width="18.5546875" style="64" customWidth="1"/>
    <col min="7945" max="7945" width="7.6640625" style="64" customWidth="1"/>
    <col min="7946" max="8197" width="9.109375" style="64"/>
    <col min="8198" max="8198" width="8.109375" style="64" customWidth="1"/>
    <col min="8199" max="8199" width="78.5546875" style="64" customWidth="1"/>
    <col min="8200" max="8200" width="18.5546875" style="64" customWidth="1"/>
    <col min="8201" max="8201" width="7.6640625" style="64" customWidth="1"/>
    <col min="8202" max="8453" width="9.109375" style="64"/>
    <col min="8454" max="8454" width="8.109375" style="64" customWidth="1"/>
    <col min="8455" max="8455" width="78.5546875" style="64" customWidth="1"/>
    <col min="8456" max="8456" width="18.5546875" style="64" customWidth="1"/>
    <col min="8457" max="8457" width="7.6640625" style="64" customWidth="1"/>
    <col min="8458" max="8709" width="9.109375" style="64"/>
    <col min="8710" max="8710" width="8.109375" style="64" customWidth="1"/>
    <col min="8711" max="8711" width="78.5546875" style="64" customWidth="1"/>
    <col min="8712" max="8712" width="18.5546875" style="64" customWidth="1"/>
    <col min="8713" max="8713" width="7.6640625" style="64" customWidth="1"/>
    <col min="8714" max="8965" width="9.109375" style="64"/>
    <col min="8966" max="8966" width="8.109375" style="64" customWidth="1"/>
    <col min="8967" max="8967" width="78.5546875" style="64" customWidth="1"/>
    <col min="8968" max="8968" width="18.5546875" style="64" customWidth="1"/>
    <col min="8969" max="8969" width="7.6640625" style="64" customWidth="1"/>
    <col min="8970" max="9221" width="9.109375" style="64"/>
    <col min="9222" max="9222" width="8.109375" style="64" customWidth="1"/>
    <col min="9223" max="9223" width="78.5546875" style="64" customWidth="1"/>
    <col min="9224" max="9224" width="18.5546875" style="64" customWidth="1"/>
    <col min="9225" max="9225" width="7.6640625" style="64" customWidth="1"/>
    <col min="9226" max="9477" width="9.109375" style="64"/>
    <col min="9478" max="9478" width="8.109375" style="64" customWidth="1"/>
    <col min="9479" max="9479" width="78.5546875" style="64" customWidth="1"/>
    <col min="9480" max="9480" width="18.5546875" style="64" customWidth="1"/>
    <col min="9481" max="9481" width="7.6640625" style="64" customWidth="1"/>
    <col min="9482" max="9733" width="9.109375" style="64"/>
    <col min="9734" max="9734" width="8.109375" style="64" customWidth="1"/>
    <col min="9735" max="9735" width="78.5546875" style="64" customWidth="1"/>
    <col min="9736" max="9736" width="18.5546875" style="64" customWidth="1"/>
    <col min="9737" max="9737" width="7.6640625" style="64" customWidth="1"/>
    <col min="9738" max="9989" width="9.109375" style="64"/>
    <col min="9990" max="9990" width="8.109375" style="64" customWidth="1"/>
    <col min="9991" max="9991" width="78.5546875" style="64" customWidth="1"/>
    <col min="9992" max="9992" width="18.5546875" style="64" customWidth="1"/>
    <col min="9993" max="9993" width="7.6640625" style="64" customWidth="1"/>
    <col min="9994" max="10245" width="9.109375" style="64"/>
    <col min="10246" max="10246" width="8.109375" style="64" customWidth="1"/>
    <col min="10247" max="10247" width="78.5546875" style="64" customWidth="1"/>
    <col min="10248" max="10248" width="18.5546875" style="64" customWidth="1"/>
    <col min="10249" max="10249" width="7.6640625" style="64" customWidth="1"/>
    <col min="10250" max="10501" width="9.109375" style="64"/>
    <col min="10502" max="10502" width="8.109375" style="64" customWidth="1"/>
    <col min="10503" max="10503" width="78.5546875" style="64" customWidth="1"/>
    <col min="10504" max="10504" width="18.5546875" style="64" customWidth="1"/>
    <col min="10505" max="10505" width="7.6640625" style="64" customWidth="1"/>
    <col min="10506" max="10757" width="9.109375" style="64"/>
    <col min="10758" max="10758" width="8.109375" style="64" customWidth="1"/>
    <col min="10759" max="10759" width="78.5546875" style="64" customWidth="1"/>
    <col min="10760" max="10760" width="18.5546875" style="64" customWidth="1"/>
    <col min="10761" max="10761" width="7.6640625" style="64" customWidth="1"/>
    <col min="10762" max="11013" width="9.109375" style="64"/>
    <col min="11014" max="11014" width="8.109375" style="64" customWidth="1"/>
    <col min="11015" max="11015" width="78.5546875" style="64" customWidth="1"/>
    <col min="11016" max="11016" width="18.5546875" style="64" customWidth="1"/>
    <col min="11017" max="11017" width="7.6640625" style="64" customWidth="1"/>
    <col min="11018" max="11269" width="9.109375" style="64"/>
    <col min="11270" max="11270" width="8.109375" style="64" customWidth="1"/>
    <col min="11271" max="11271" width="78.5546875" style="64" customWidth="1"/>
    <col min="11272" max="11272" width="18.5546875" style="64" customWidth="1"/>
    <col min="11273" max="11273" width="7.6640625" style="64" customWidth="1"/>
    <col min="11274" max="11525" width="9.109375" style="64"/>
    <col min="11526" max="11526" width="8.109375" style="64" customWidth="1"/>
    <col min="11527" max="11527" width="78.5546875" style="64" customWidth="1"/>
    <col min="11528" max="11528" width="18.5546875" style="64" customWidth="1"/>
    <col min="11529" max="11529" width="7.6640625" style="64" customWidth="1"/>
    <col min="11530" max="11781" width="9.109375" style="64"/>
    <col min="11782" max="11782" width="8.109375" style="64" customWidth="1"/>
    <col min="11783" max="11783" width="78.5546875" style="64" customWidth="1"/>
    <col min="11784" max="11784" width="18.5546875" style="64" customWidth="1"/>
    <col min="11785" max="11785" width="7.6640625" style="64" customWidth="1"/>
    <col min="11786" max="12037" width="9.109375" style="64"/>
    <col min="12038" max="12038" width="8.109375" style="64" customWidth="1"/>
    <col min="12039" max="12039" width="78.5546875" style="64" customWidth="1"/>
    <col min="12040" max="12040" width="18.5546875" style="64" customWidth="1"/>
    <col min="12041" max="12041" width="7.6640625" style="64" customWidth="1"/>
    <col min="12042" max="12293" width="9.109375" style="64"/>
    <col min="12294" max="12294" width="8.109375" style="64" customWidth="1"/>
    <col min="12295" max="12295" width="78.5546875" style="64" customWidth="1"/>
    <col min="12296" max="12296" width="18.5546875" style="64" customWidth="1"/>
    <col min="12297" max="12297" width="7.6640625" style="64" customWidth="1"/>
    <col min="12298" max="12549" width="9.109375" style="64"/>
    <col min="12550" max="12550" width="8.109375" style="64" customWidth="1"/>
    <col min="12551" max="12551" width="78.5546875" style="64" customWidth="1"/>
    <col min="12552" max="12552" width="18.5546875" style="64" customWidth="1"/>
    <col min="12553" max="12553" width="7.6640625" style="64" customWidth="1"/>
    <col min="12554" max="12805" width="9.109375" style="64"/>
    <col min="12806" max="12806" width="8.109375" style="64" customWidth="1"/>
    <col min="12807" max="12807" width="78.5546875" style="64" customWidth="1"/>
    <col min="12808" max="12808" width="18.5546875" style="64" customWidth="1"/>
    <col min="12809" max="12809" width="7.6640625" style="64" customWidth="1"/>
    <col min="12810" max="13061" width="9.109375" style="64"/>
    <col min="13062" max="13062" width="8.109375" style="64" customWidth="1"/>
    <col min="13063" max="13063" width="78.5546875" style="64" customWidth="1"/>
    <col min="13064" max="13064" width="18.5546875" style="64" customWidth="1"/>
    <col min="13065" max="13065" width="7.6640625" style="64" customWidth="1"/>
    <col min="13066" max="13317" width="9.109375" style="64"/>
    <col min="13318" max="13318" width="8.109375" style="64" customWidth="1"/>
    <col min="13319" max="13319" width="78.5546875" style="64" customWidth="1"/>
    <col min="13320" max="13320" width="18.5546875" style="64" customWidth="1"/>
    <col min="13321" max="13321" width="7.6640625" style="64" customWidth="1"/>
    <col min="13322" max="13573" width="9.109375" style="64"/>
    <col min="13574" max="13574" width="8.109375" style="64" customWidth="1"/>
    <col min="13575" max="13575" width="78.5546875" style="64" customWidth="1"/>
    <col min="13576" max="13576" width="18.5546875" style="64" customWidth="1"/>
    <col min="13577" max="13577" width="7.6640625" style="64" customWidth="1"/>
    <col min="13578" max="13829" width="9.109375" style="64"/>
    <col min="13830" max="13830" width="8.109375" style="64" customWidth="1"/>
    <col min="13831" max="13831" width="78.5546875" style="64" customWidth="1"/>
    <col min="13832" max="13832" width="18.5546875" style="64" customWidth="1"/>
    <col min="13833" max="13833" width="7.6640625" style="64" customWidth="1"/>
    <col min="13834" max="14085" width="9.109375" style="64"/>
    <col min="14086" max="14086" width="8.109375" style="64" customWidth="1"/>
    <col min="14087" max="14087" width="78.5546875" style="64" customWidth="1"/>
    <col min="14088" max="14088" width="18.5546875" style="64" customWidth="1"/>
    <col min="14089" max="14089" width="7.6640625" style="64" customWidth="1"/>
    <col min="14090" max="14341" width="9.109375" style="64"/>
    <col min="14342" max="14342" width="8.109375" style="64" customWidth="1"/>
    <col min="14343" max="14343" width="78.5546875" style="64" customWidth="1"/>
    <col min="14344" max="14344" width="18.5546875" style="64" customWidth="1"/>
    <col min="14345" max="14345" width="7.6640625" style="64" customWidth="1"/>
    <col min="14346" max="14597" width="9.109375" style="64"/>
    <col min="14598" max="14598" width="8.109375" style="64" customWidth="1"/>
    <col min="14599" max="14599" width="78.5546875" style="64" customWidth="1"/>
    <col min="14600" max="14600" width="18.5546875" style="64" customWidth="1"/>
    <col min="14601" max="14601" width="7.6640625" style="64" customWidth="1"/>
    <col min="14602" max="14853" width="9.109375" style="64"/>
    <col min="14854" max="14854" width="8.109375" style="64" customWidth="1"/>
    <col min="14855" max="14855" width="78.5546875" style="64" customWidth="1"/>
    <col min="14856" max="14856" width="18.5546875" style="64" customWidth="1"/>
    <col min="14857" max="14857" width="7.6640625" style="64" customWidth="1"/>
    <col min="14858" max="15109" width="9.109375" style="64"/>
    <col min="15110" max="15110" width="8.109375" style="64" customWidth="1"/>
    <col min="15111" max="15111" width="78.5546875" style="64" customWidth="1"/>
    <col min="15112" max="15112" width="18.5546875" style="64" customWidth="1"/>
    <col min="15113" max="15113" width="7.6640625" style="64" customWidth="1"/>
    <col min="15114" max="15365" width="9.109375" style="64"/>
    <col min="15366" max="15366" width="8.109375" style="64" customWidth="1"/>
    <col min="15367" max="15367" width="78.5546875" style="64" customWidth="1"/>
    <col min="15368" max="15368" width="18.5546875" style="64" customWidth="1"/>
    <col min="15369" max="15369" width="7.6640625" style="64" customWidth="1"/>
    <col min="15370" max="15621" width="9.109375" style="64"/>
    <col min="15622" max="15622" width="8.109375" style="64" customWidth="1"/>
    <col min="15623" max="15623" width="78.5546875" style="64" customWidth="1"/>
    <col min="15624" max="15624" width="18.5546875" style="64" customWidth="1"/>
    <col min="15625" max="15625" width="7.6640625" style="64" customWidth="1"/>
    <col min="15626" max="15877" width="9.109375" style="64"/>
    <col min="15878" max="15878" width="8.109375" style="64" customWidth="1"/>
    <col min="15879" max="15879" width="78.5546875" style="64" customWidth="1"/>
    <col min="15880" max="15880" width="18.5546875" style="64" customWidth="1"/>
    <col min="15881" max="15881" width="7.6640625" style="64" customWidth="1"/>
    <col min="15882" max="16133" width="9.109375" style="64"/>
    <col min="16134" max="16134" width="8.109375" style="64" customWidth="1"/>
    <col min="16135" max="16135" width="78.5546875" style="64" customWidth="1"/>
    <col min="16136" max="16136" width="18.5546875" style="64" customWidth="1"/>
    <col min="16137" max="16137" width="7.6640625" style="64" customWidth="1"/>
    <col min="16138" max="16384" width="9.109375" style="64"/>
  </cols>
  <sheetData>
    <row r="1" spans="1:10" ht="15.9" customHeight="1" x14ac:dyDescent="0.3">
      <c r="A1" s="765" t="s">
        <v>107</v>
      </c>
      <c r="B1" s="765"/>
      <c r="C1" s="765"/>
      <c r="D1" s="201"/>
      <c r="E1" s="201"/>
      <c r="F1" s="201"/>
      <c r="G1" s="201"/>
      <c r="H1" s="201"/>
      <c r="I1" s="201"/>
      <c r="J1" s="370"/>
    </row>
    <row r="2" spans="1:10" ht="15.9" customHeight="1" thickBot="1" x14ac:dyDescent="0.35">
      <c r="A2" s="764" t="s">
        <v>108</v>
      </c>
      <c r="B2" s="764"/>
      <c r="C2" s="65"/>
      <c r="D2" s="65"/>
      <c r="E2" s="65"/>
      <c r="F2" s="65"/>
      <c r="G2" s="65"/>
      <c r="H2" s="65" t="s">
        <v>374</v>
      </c>
      <c r="I2" s="65"/>
      <c r="J2" s="371"/>
    </row>
    <row r="3" spans="1:10" ht="57.6" thickBot="1" x14ac:dyDescent="0.35">
      <c r="A3" s="66" t="s">
        <v>109</v>
      </c>
      <c r="B3" s="67" t="s">
        <v>110</v>
      </c>
      <c r="C3" s="270" t="s">
        <v>459</v>
      </c>
      <c r="D3" s="68" t="s">
        <v>467</v>
      </c>
      <c r="E3" s="68" t="s">
        <v>343</v>
      </c>
      <c r="F3" s="68" t="s">
        <v>344</v>
      </c>
      <c r="G3" s="68" t="s">
        <v>345</v>
      </c>
      <c r="H3" s="68" t="s">
        <v>344</v>
      </c>
      <c r="I3" s="68" t="s">
        <v>465</v>
      </c>
      <c r="J3" s="372" t="s">
        <v>466</v>
      </c>
    </row>
    <row r="4" spans="1:10" s="72" customFormat="1" ht="12" customHeight="1" thickBot="1" x14ac:dyDescent="0.25">
      <c r="A4" s="69">
        <v>1</v>
      </c>
      <c r="B4" s="70">
        <v>2</v>
      </c>
      <c r="C4" s="71">
        <v>3</v>
      </c>
      <c r="D4" s="71"/>
      <c r="E4" s="71">
        <v>3</v>
      </c>
      <c r="F4" s="71">
        <v>3</v>
      </c>
      <c r="G4" s="71">
        <v>3</v>
      </c>
      <c r="H4" s="71">
        <v>3</v>
      </c>
      <c r="I4" s="71">
        <v>3</v>
      </c>
      <c r="J4" s="373">
        <v>3</v>
      </c>
    </row>
    <row r="5" spans="1:10" s="75" customFormat="1" ht="12" customHeight="1" thickBot="1" x14ac:dyDescent="0.3">
      <c r="A5" s="73" t="s">
        <v>4</v>
      </c>
      <c r="B5" s="74" t="s">
        <v>355</v>
      </c>
      <c r="C5" s="55"/>
      <c r="D5" s="55"/>
      <c r="E5" s="55"/>
      <c r="F5" s="55"/>
      <c r="G5" s="55"/>
      <c r="H5" s="55"/>
      <c r="I5" s="55"/>
      <c r="J5" s="368"/>
    </row>
    <row r="6" spans="1:10" s="75" customFormat="1" ht="12" customHeight="1" thickBot="1" x14ac:dyDescent="0.3">
      <c r="A6" s="73" t="s">
        <v>10</v>
      </c>
      <c r="B6" s="84" t="s">
        <v>111</v>
      </c>
      <c r="C6" s="55">
        <f>+C7+C8+C9+C10+C11</f>
        <v>0</v>
      </c>
      <c r="D6" s="55"/>
      <c r="E6" s="55">
        <f t="shared" ref="E6" si="0">+E7+E8+E9+E10+E11</f>
        <v>0</v>
      </c>
      <c r="F6" s="55">
        <f t="shared" ref="F6:G6" si="1">+F7+F8+F9+F10+F11</f>
        <v>0</v>
      </c>
      <c r="G6" s="55">
        <f t="shared" si="1"/>
        <v>0</v>
      </c>
      <c r="H6" s="55">
        <f>+H7+H8+H9+H10+H11</f>
        <v>0</v>
      </c>
      <c r="I6" s="55">
        <f t="shared" ref="I6" si="2">+I7+I8+I9+I10+I11</f>
        <v>0</v>
      </c>
      <c r="J6" s="368"/>
    </row>
    <row r="7" spans="1:10" s="75" customFormat="1" ht="12" customHeight="1" x14ac:dyDescent="0.25">
      <c r="A7" s="76" t="s">
        <v>12</v>
      </c>
      <c r="B7" s="77" t="s">
        <v>13</v>
      </c>
      <c r="C7" s="78"/>
      <c r="D7" s="78"/>
      <c r="E7" s="78">
        <f>F7-D7</f>
        <v>0</v>
      </c>
      <c r="F7" s="78"/>
      <c r="G7" s="78"/>
      <c r="H7" s="78">
        <f>SUM(F7:G7)</f>
        <v>0</v>
      </c>
      <c r="I7" s="78"/>
      <c r="J7" s="374"/>
    </row>
    <row r="8" spans="1:10" s="75" customFormat="1" ht="12" customHeight="1" x14ac:dyDescent="0.25">
      <c r="A8" s="79" t="s">
        <v>14</v>
      </c>
      <c r="B8" s="80" t="s">
        <v>112</v>
      </c>
      <c r="C8" s="81"/>
      <c r="D8" s="81"/>
      <c r="E8" s="81">
        <f t="shared" ref="E8:E71" si="3">F8-D8</f>
        <v>0</v>
      </c>
      <c r="F8" s="81"/>
      <c r="G8" s="81"/>
      <c r="H8" s="81">
        <f t="shared" ref="H8:H12" si="4">SUM(F8:G8)</f>
        <v>0</v>
      </c>
      <c r="I8" s="81"/>
      <c r="J8" s="366"/>
    </row>
    <row r="9" spans="1:10" s="75" customFormat="1" ht="12" customHeight="1" x14ac:dyDescent="0.25">
      <c r="A9" s="79" t="s">
        <v>16</v>
      </c>
      <c r="B9" s="80" t="s">
        <v>113</v>
      </c>
      <c r="C9" s="81"/>
      <c r="D9" s="81"/>
      <c r="E9" s="81">
        <f t="shared" si="3"/>
        <v>0</v>
      </c>
      <c r="F9" s="81"/>
      <c r="G9" s="81"/>
      <c r="H9" s="81">
        <f t="shared" si="4"/>
        <v>0</v>
      </c>
      <c r="I9" s="81"/>
      <c r="J9" s="366"/>
    </row>
    <row r="10" spans="1:10" s="75" customFormat="1" ht="12" customHeight="1" x14ac:dyDescent="0.25">
      <c r="A10" s="79" t="s">
        <v>18</v>
      </c>
      <c r="B10" s="80" t="s">
        <v>114</v>
      </c>
      <c r="C10" s="81"/>
      <c r="D10" s="81"/>
      <c r="E10" s="81">
        <f t="shared" si="3"/>
        <v>0</v>
      </c>
      <c r="F10" s="81"/>
      <c r="G10" s="81"/>
      <c r="H10" s="81">
        <f t="shared" si="4"/>
        <v>0</v>
      </c>
      <c r="I10" s="81"/>
      <c r="J10" s="366"/>
    </row>
    <row r="11" spans="1:10" s="75" customFormat="1" ht="12" customHeight="1" x14ac:dyDescent="0.25">
      <c r="A11" s="79" t="s">
        <v>115</v>
      </c>
      <c r="B11" s="80" t="s">
        <v>116</v>
      </c>
      <c r="C11" s="81"/>
      <c r="D11" s="81"/>
      <c r="E11" s="81">
        <f t="shared" si="3"/>
        <v>0</v>
      </c>
      <c r="F11" s="81"/>
      <c r="G11" s="81"/>
      <c r="H11" s="81">
        <f t="shared" si="4"/>
        <v>0</v>
      </c>
      <c r="I11" s="81"/>
      <c r="J11" s="366"/>
    </row>
    <row r="12" spans="1:10" s="75" customFormat="1" ht="12" customHeight="1" thickBot="1" x14ac:dyDescent="0.3">
      <c r="A12" s="82" t="s">
        <v>117</v>
      </c>
      <c r="B12" s="83" t="s">
        <v>118</v>
      </c>
      <c r="C12" s="85"/>
      <c r="D12" s="85"/>
      <c r="E12" s="85">
        <f t="shared" si="3"/>
        <v>0</v>
      </c>
      <c r="F12" s="85"/>
      <c r="G12" s="85"/>
      <c r="H12" s="85">
        <f t="shared" si="4"/>
        <v>0</v>
      </c>
      <c r="I12" s="85"/>
      <c r="J12" s="367"/>
    </row>
    <row r="13" spans="1:10" s="75" customFormat="1" ht="12" customHeight="1" thickBot="1" x14ac:dyDescent="0.3">
      <c r="A13" s="73" t="s">
        <v>20</v>
      </c>
      <c r="B13" s="74" t="s">
        <v>119</v>
      </c>
      <c r="C13" s="55">
        <f>+C14+C15+C16+C17+C18</f>
        <v>0</v>
      </c>
      <c r="D13" s="55"/>
      <c r="E13" s="55">
        <f t="shared" ref="E13" si="5">+E14+E15+E16+E17+E18</f>
        <v>0</v>
      </c>
      <c r="F13" s="55">
        <f t="shared" ref="F13:G13" si="6">+F14+F15+F16+F17+F18</f>
        <v>0</v>
      </c>
      <c r="G13" s="55">
        <f t="shared" si="6"/>
        <v>0</v>
      </c>
      <c r="H13" s="55">
        <f>+H14+H15+H16+H17+H18</f>
        <v>0</v>
      </c>
      <c r="I13" s="55">
        <f t="shared" ref="I13" si="7">+I14+I15+I16+I17+I18</f>
        <v>0</v>
      </c>
      <c r="J13" s="368"/>
    </row>
    <row r="14" spans="1:10" s="75" customFormat="1" ht="12" customHeight="1" x14ac:dyDescent="0.25">
      <c r="A14" s="76" t="s">
        <v>120</v>
      </c>
      <c r="B14" s="77" t="s">
        <v>121</v>
      </c>
      <c r="C14" s="78"/>
      <c r="D14" s="78"/>
      <c r="E14" s="78">
        <f t="shared" si="3"/>
        <v>0</v>
      </c>
      <c r="F14" s="78"/>
      <c r="G14" s="78"/>
      <c r="H14" s="78">
        <f t="shared" ref="H14:H19" si="8">SUM(F14:G14)</f>
        <v>0</v>
      </c>
      <c r="I14" s="78"/>
      <c r="J14" s="374"/>
    </row>
    <row r="15" spans="1:10" s="75" customFormat="1" ht="12" customHeight="1" x14ac:dyDescent="0.25">
      <c r="A15" s="79" t="s">
        <v>122</v>
      </c>
      <c r="B15" s="80" t="s">
        <v>123</v>
      </c>
      <c r="C15" s="81"/>
      <c r="D15" s="81"/>
      <c r="E15" s="81">
        <f t="shared" si="3"/>
        <v>0</v>
      </c>
      <c r="F15" s="81"/>
      <c r="G15" s="81"/>
      <c r="H15" s="81">
        <f t="shared" si="8"/>
        <v>0</v>
      </c>
      <c r="I15" s="81"/>
      <c r="J15" s="366"/>
    </row>
    <row r="16" spans="1:10" s="75" customFormat="1" ht="12" customHeight="1" x14ac:dyDescent="0.25">
      <c r="A16" s="79" t="s">
        <v>124</v>
      </c>
      <c r="B16" s="80" t="s">
        <v>125</v>
      </c>
      <c r="C16" s="81"/>
      <c r="D16" s="81"/>
      <c r="E16" s="81">
        <f t="shared" si="3"/>
        <v>0</v>
      </c>
      <c r="F16" s="81"/>
      <c r="G16" s="81"/>
      <c r="H16" s="81">
        <f t="shared" si="8"/>
        <v>0</v>
      </c>
      <c r="I16" s="81"/>
      <c r="J16" s="366"/>
    </row>
    <row r="17" spans="1:10" s="75" customFormat="1" ht="12" customHeight="1" x14ac:dyDescent="0.25">
      <c r="A17" s="79" t="s">
        <v>126</v>
      </c>
      <c r="B17" s="80" t="s">
        <v>127</v>
      </c>
      <c r="C17" s="81"/>
      <c r="D17" s="81"/>
      <c r="E17" s="81">
        <f t="shared" si="3"/>
        <v>0</v>
      </c>
      <c r="F17" s="81"/>
      <c r="G17" s="81"/>
      <c r="H17" s="81">
        <f t="shared" si="8"/>
        <v>0</v>
      </c>
      <c r="I17" s="81"/>
      <c r="J17" s="366"/>
    </row>
    <row r="18" spans="1:10" s="75" customFormat="1" ht="12" customHeight="1" x14ac:dyDescent="0.25">
      <c r="A18" s="79" t="s">
        <v>128</v>
      </c>
      <c r="B18" s="80" t="s">
        <v>129</v>
      </c>
      <c r="C18" s="81"/>
      <c r="D18" s="81"/>
      <c r="E18" s="81">
        <f t="shared" si="3"/>
        <v>0</v>
      </c>
      <c r="F18" s="81"/>
      <c r="G18" s="81"/>
      <c r="H18" s="81">
        <f t="shared" si="8"/>
        <v>0</v>
      </c>
      <c r="I18" s="81"/>
      <c r="J18" s="366"/>
    </row>
    <row r="19" spans="1:10" s="75" customFormat="1" ht="12" customHeight="1" thickBot="1" x14ac:dyDescent="0.3">
      <c r="A19" s="82" t="s">
        <v>130</v>
      </c>
      <c r="B19" s="83" t="s">
        <v>131</v>
      </c>
      <c r="C19" s="85"/>
      <c r="D19" s="85"/>
      <c r="E19" s="85">
        <f t="shared" si="3"/>
        <v>0</v>
      </c>
      <c r="F19" s="85"/>
      <c r="G19" s="85"/>
      <c r="H19" s="85">
        <f t="shared" si="8"/>
        <v>0</v>
      </c>
      <c r="I19" s="85"/>
      <c r="J19" s="367"/>
    </row>
    <row r="20" spans="1:10" s="75" customFormat="1" ht="12" customHeight="1" thickBot="1" x14ac:dyDescent="0.3">
      <c r="A20" s="73" t="s">
        <v>132</v>
      </c>
      <c r="B20" s="74" t="s">
        <v>21</v>
      </c>
      <c r="C20" s="62">
        <f>+C21+C24+C25+C26</f>
        <v>0</v>
      </c>
      <c r="D20" s="62"/>
      <c r="E20" s="62">
        <f t="shared" si="3"/>
        <v>0</v>
      </c>
      <c r="F20" s="62">
        <f t="shared" ref="F20:G20" si="9">+F21+F24+F25+F26</f>
        <v>0</v>
      </c>
      <c r="G20" s="62">
        <f t="shared" si="9"/>
        <v>0</v>
      </c>
      <c r="H20" s="62">
        <f>+H21+H24+H25+H26</f>
        <v>0</v>
      </c>
      <c r="I20" s="62">
        <f t="shared" ref="I20" si="10">+I21+I24+I25+I26</f>
        <v>0</v>
      </c>
      <c r="J20" s="375"/>
    </row>
    <row r="21" spans="1:10" s="75" customFormat="1" ht="12" hidden="1" customHeight="1" x14ac:dyDescent="0.25">
      <c r="A21" s="76" t="s">
        <v>24</v>
      </c>
      <c r="B21" s="77" t="s">
        <v>133</v>
      </c>
      <c r="C21" s="86">
        <f>+C22+C23</f>
        <v>0</v>
      </c>
      <c r="D21" s="86"/>
      <c r="E21" s="86">
        <f t="shared" si="3"/>
        <v>0</v>
      </c>
      <c r="F21" s="86">
        <f t="shared" ref="F21:G21" si="11">+F22+F23</f>
        <v>0</v>
      </c>
      <c r="G21" s="86">
        <f t="shared" si="11"/>
        <v>0</v>
      </c>
      <c r="H21" s="86">
        <f>+H22+H23</f>
        <v>0</v>
      </c>
      <c r="I21" s="86">
        <f t="shared" ref="I21" si="12">+I22+I23</f>
        <v>0</v>
      </c>
      <c r="J21" s="363"/>
    </row>
    <row r="22" spans="1:10" s="75" customFormat="1" ht="12" hidden="1" customHeight="1" x14ac:dyDescent="0.25">
      <c r="A22" s="79" t="s">
        <v>134</v>
      </c>
      <c r="B22" s="80" t="s">
        <v>135</v>
      </c>
      <c r="C22" s="81"/>
      <c r="D22" s="81"/>
      <c r="E22" s="81">
        <f t="shared" si="3"/>
        <v>0</v>
      </c>
      <c r="F22" s="81"/>
      <c r="G22" s="81"/>
      <c r="H22" s="81"/>
      <c r="I22" s="81"/>
      <c r="J22" s="366"/>
    </row>
    <row r="23" spans="1:10" s="75" customFormat="1" ht="12" hidden="1" customHeight="1" x14ac:dyDescent="0.25">
      <c r="A23" s="79" t="s">
        <v>136</v>
      </c>
      <c r="B23" s="80" t="s">
        <v>137</v>
      </c>
      <c r="C23" s="81"/>
      <c r="D23" s="81"/>
      <c r="E23" s="81">
        <f t="shared" si="3"/>
        <v>0</v>
      </c>
      <c r="F23" s="81"/>
      <c r="G23" s="81"/>
      <c r="H23" s="81"/>
      <c r="I23" s="81"/>
      <c r="J23" s="366"/>
    </row>
    <row r="24" spans="1:10" s="75" customFormat="1" ht="12" hidden="1" customHeight="1" x14ac:dyDescent="0.25">
      <c r="A24" s="79" t="s">
        <v>25</v>
      </c>
      <c r="B24" s="80" t="s">
        <v>138</v>
      </c>
      <c r="C24" s="81"/>
      <c r="D24" s="81"/>
      <c r="E24" s="81">
        <f t="shared" si="3"/>
        <v>0</v>
      </c>
      <c r="F24" s="81"/>
      <c r="G24" s="81"/>
      <c r="H24" s="81"/>
      <c r="I24" s="81"/>
      <c r="J24" s="366"/>
    </row>
    <row r="25" spans="1:10" s="75" customFormat="1" ht="12" hidden="1" customHeight="1" x14ac:dyDescent="0.25">
      <c r="A25" s="79" t="s">
        <v>27</v>
      </c>
      <c r="B25" s="80" t="s">
        <v>139</v>
      </c>
      <c r="C25" s="81"/>
      <c r="D25" s="81"/>
      <c r="E25" s="81">
        <f t="shared" si="3"/>
        <v>0</v>
      </c>
      <c r="F25" s="81"/>
      <c r="G25" s="81"/>
      <c r="H25" s="81"/>
      <c r="I25" s="81"/>
      <c r="J25" s="366"/>
    </row>
    <row r="26" spans="1:10" s="75" customFormat="1" ht="12" hidden="1" customHeight="1" thickBot="1" x14ac:dyDescent="0.3">
      <c r="A26" s="82" t="s">
        <v>140</v>
      </c>
      <c r="B26" s="83" t="s">
        <v>141</v>
      </c>
      <c r="C26" s="85"/>
      <c r="D26" s="85"/>
      <c r="E26" s="85">
        <f t="shared" si="3"/>
        <v>0</v>
      </c>
      <c r="F26" s="85"/>
      <c r="G26" s="85"/>
      <c r="H26" s="85"/>
      <c r="I26" s="85"/>
      <c r="J26" s="367"/>
    </row>
    <row r="27" spans="1:10" s="75" customFormat="1" ht="12" customHeight="1" thickBot="1" x14ac:dyDescent="0.3">
      <c r="A27" s="73" t="s">
        <v>29</v>
      </c>
      <c r="B27" s="74" t="s">
        <v>142</v>
      </c>
      <c r="C27" s="55">
        <f>SUM(C28:C38)</f>
        <v>0</v>
      </c>
      <c r="D27" s="55"/>
      <c r="E27" s="55">
        <f t="shared" ref="E27" si="13">SUM(E28:E38)</f>
        <v>0</v>
      </c>
      <c r="F27" s="55">
        <f t="shared" ref="F27:G27" si="14">SUM(F28:F38)</f>
        <v>0</v>
      </c>
      <c r="G27" s="55">
        <f t="shared" si="14"/>
        <v>0</v>
      </c>
      <c r="H27" s="55">
        <f>SUM(H28:H38)</f>
        <v>0</v>
      </c>
      <c r="I27" s="55">
        <f t="shared" ref="I27" si="15">SUM(I28:I38)</f>
        <v>0</v>
      </c>
      <c r="J27" s="368"/>
    </row>
    <row r="28" spans="1:10" s="75" customFormat="1" ht="12" customHeight="1" x14ac:dyDescent="0.25">
      <c r="A28" s="76" t="s">
        <v>31</v>
      </c>
      <c r="B28" s="77" t="s">
        <v>143</v>
      </c>
      <c r="C28" s="78"/>
      <c r="D28" s="78"/>
      <c r="E28" s="78">
        <f t="shared" si="3"/>
        <v>0</v>
      </c>
      <c r="F28" s="78"/>
      <c r="G28" s="78"/>
      <c r="H28" s="78">
        <f t="shared" ref="H28:H38" si="16">SUM(F28:G28)</f>
        <v>0</v>
      </c>
      <c r="I28" s="78"/>
      <c r="J28" s="374"/>
    </row>
    <row r="29" spans="1:10" s="75" customFormat="1" ht="12" customHeight="1" x14ac:dyDescent="0.25">
      <c r="A29" s="79" t="s">
        <v>33</v>
      </c>
      <c r="B29" s="80" t="s">
        <v>144</v>
      </c>
      <c r="C29" s="81"/>
      <c r="D29" s="81"/>
      <c r="E29" s="81">
        <f t="shared" si="3"/>
        <v>0</v>
      </c>
      <c r="F29" s="81"/>
      <c r="G29" s="81"/>
      <c r="H29" s="81">
        <f t="shared" si="16"/>
        <v>0</v>
      </c>
      <c r="I29" s="81"/>
      <c r="J29" s="366"/>
    </row>
    <row r="30" spans="1:10" s="75" customFormat="1" ht="12" customHeight="1" x14ac:dyDescent="0.25">
      <c r="A30" s="79" t="s">
        <v>35</v>
      </c>
      <c r="B30" s="80" t="s">
        <v>145</v>
      </c>
      <c r="C30" s="81"/>
      <c r="D30" s="81"/>
      <c r="E30" s="81">
        <f t="shared" si="3"/>
        <v>0</v>
      </c>
      <c r="F30" s="81"/>
      <c r="G30" s="81"/>
      <c r="H30" s="81">
        <f t="shared" si="16"/>
        <v>0</v>
      </c>
      <c r="I30" s="81"/>
      <c r="J30" s="366"/>
    </row>
    <row r="31" spans="1:10" s="75" customFormat="1" ht="12" customHeight="1" x14ac:dyDescent="0.25">
      <c r="A31" s="79" t="s">
        <v>146</v>
      </c>
      <c r="B31" s="80" t="s">
        <v>147</v>
      </c>
      <c r="C31" s="81"/>
      <c r="D31" s="81"/>
      <c r="E31" s="81">
        <f t="shared" si="3"/>
        <v>0</v>
      </c>
      <c r="F31" s="81"/>
      <c r="G31" s="81"/>
      <c r="H31" s="81">
        <f t="shared" si="16"/>
        <v>0</v>
      </c>
      <c r="I31" s="81"/>
      <c r="J31" s="366"/>
    </row>
    <row r="32" spans="1:10" s="75" customFormat="1" ht="12" customHeight="1" x14ac:dyDescent="0.25">
      <c r="A32" s="79" t="s">
        <v>148</v>
      </c>
      <c r="B32" s="80" t="s">
        <v>149</v>
      </c>
      <c r="C32" s="81"/>
      <c r="D32" s="81"/>
      <c r="E32" s="81">
        <f t="shared" si="3"/>
        <v>0</v>
      </c>
      <c r="F32" s="81"/>
      <c r="G32" s="81"/>
      <c r="H32" s="81">
        <f t="shared" si="16"/>
        <v>0</v>
      </c>
      <c r="I32" s="81"/>
      <c r="J32" s="366"/>
    </row>
    <row r="33" spans="1:10" s="75" customFormat="1" ht="12" customHeight="1" x14ac:dyDescent="0.25">
      <c r="A33" s="79" t="s">
        <v>150</v>
      </c>
      <c r="B33" s="80" t="s">
        <v>151</v>
      </c>
      <c r="C33" s="81"/>
      <c r="D33" s="81"/>
      <c r="E33" s="81">
        <f t="shared" si="3"/>
        <v>0</v>
      </c>
      <c r="F33" s="81"/>
      <c r="G33" s="81"/>
      <c r="H33" s="81">
        <f t="shared" si="16"/>
        <v>0</v>
      </c>
      <c r="I33" s="81"/>
      <c r="J33" s="366"/>
    </row>
    <row r="34" spans="1:10" s="75" customFormat="1" ht="12" customHeight="1" x14ac:dyDescent="0.25">
      <c r="A34" s="79" t="s">
        <v>152</v>
      </c>
      <c r="B34" s="80" t="s">
        <v>153</v>
      </c>
      <c r="C34" s="81"/>
      <c r="D34" s="81"/>
      <c r="E34" s="81">
        <f t="shared" si="3"/>
        <v>0</v>
      </c>
      <c r="F34" s="81"/>
      <c r="G34" s="81"/>
      <c r="H34" s="81">
        <f t="shared" si="16"/>
        <v>0</v>
      </c>
      <c r="I34" s="81"/>
      <c r="J34" s="366"/>
    </row>
    <row r="35" spans="1:10" s="75" customFormat="1" ht="12" customHeight="1" x14ac:dyDescent="0.25">
      <c r="A35" s="79" t="s">
        <v>154</v>
      </c>
      <c r="B35" s="80" t="s">
        <v>155</v>
      </c>
      <c r="C35" s="81"/>
      <c r="D35" s="81"/>
      <c r="E35" s="81">
        <f t="shared" si="3"/>
        <v>0</v>
      </c>
      <c r="F35" s="81"/>
      <c r="G35" s="81"/>
      <c r="H35" s="81">
        <f t="shared" si="16"/>
        <v>0</v>
      </c>
      <c r="I35" s="81"/>
      <c r="J35" s="366"/>
    </row>
    <row r="36" spans="1:10" s="75" customFormat="1" ht="12" customHeight="1" x14ac:dyDescent="0.25">
      <c r="A36" s="79" t="s">
        <v>156</v>
      </c>
      <c r="B36" s="80" t="s">
        <v>157</v>
      </c>
      <c r="C36" s="87"/>
      <c r="D36" s="87"/>
      <c r="E36" s="87">
        <f t="shared" si="3"/>
        <v>0</v>
      </c>
      <c r="F36" s="87"/>
      <c r="G36" s="87"/>
      <c r="H36" s="87">
        <f t="shared" si="16"/>
        <v>0</v>
      </c>
      <c r="I36" s="87"/>
      <c r="J36" s="376"/>
    </row>
    <row r="37" spans="1:10" s="75" customFormat="1" ht="12" customHeight="1" x14ac:dyDescent="0.25">
      <c r="A37" s="323" t="s">
        <v>158</v>
      </c>
      <c r="B37" s="324" t="s">
        <v>437</v>
      </c>
      <c r="C37" s="88"/>
      <c r="D37" s="88"/>
      <c r="E37" s="88">
        <f t="shared" si="3"/>
        <v>0</v>
      </c>
      <c r="F37" s="88"/>
      <c r="G37" s="88"/>
      <c r="H37" s="88">
        <f t="shared" si="16"/>
        <v>0</v>
      </c>
      <c r="I37" s="88"/>
      <c r="J37" s="377"/>
    </row>
    <row r="38" spans="1:10" s="75" customFormat="1" ht="12" customHeight="1" thickBot="1" x14ac:dyDescent="0.3">
      <c r="A38" s="323" t="s">
        <v>438</v>
      </c>
      <c r="B38" s="325" t="s">
        <v>159</v>
      </c>
      <c r="C38" s="88"/>
      <c r="D38" s="88"/>
      <c r="E38" s="88">
        <f t="shared" si="3"/>
        <v>0</v>
      </c>
      <c r="F38" s="88"/>
      <c r="G38" s="88"/>
      <c r="H38" s="88">
        <f t="shared" si="16"/>
        <v>0</v>
      </c>
      <c r="I38" s="88"/>
      <c r="J38" s="377"/>
    </row>
    <row r="39" spans="1:10" s="75" customFormat="1" ht="12" customHeight="1" thickBot="1" x14ac:dyDescent="0.3">
      <c r="A39" s="73" t="s">
        <v>37</v>
      </c>
      <c r="B39" s="74" t="s">
        <v>160</v>
      </c>
      <c r="C39" s="55">
        <f>SUM(C40:C44)</f>
        <v>0</v>
      </c>
      <c r="D39" s="55"/>
      <c r="E39" s="55">
        <f t="shared" si="3"/>
        <v>0</v>
      </c>
      <c r="F39" s="55">
        <f t="shared" ref="F39:G39" si="17">SUM(F40:F44)</f>
        <v>0</v>
      </c>
      <c r="G39" s="55">
        <f t="shared" si="17"/>
        <v>0</v>
      </c>
      <c r="H39" s="55">
        <f>SUM(H40:H44)</f>
        <v>0</v>
      </c>
      <c r="I39" s="55">
        <f t="shared" ref="I39" si="18">SUM(I40:I44)</f>
        <v>0</v>
      </c>
      <c r="J39" s="368"/>
    </row>
    <row r="40" spans="1:10" s="75" customFormat="1" ht="12" customHeight="1" x14ac:dyDescent="0.25">
      <c r="A40" s="76" t="s">
        <v>76</v>
      </c>
      <c r="B40" s="77" t="s">
        <v>32</v>
      </c>
      <c r="C40" s="89"/>
      <c r="D40" s="89"/>
      <c r="E40" s="89">
        <f t="shared" si="3"/>
        <v>0</v>
      </c>
      <c r="F40" s="89"/>
      <c r="G40" s="89"/>
      <c r="H40" s="89">
        <f t="shared" ref="H40:H44" si="19">SUM(F40:G40)</f>
        <v>0</v>
      </c>
      <c r="I40" s="89"/>
      <c r="J40" s="378"/>
    </row>
    <row r="41" spans="1:10" s="75" customFormat="1" ht="12" customHeight="1" x14ac:dyDescent="0.25">
      <c r="A41" s="79" t="s">
        <v>78</v>
      </c>
      <c r="B41" s="80" t="s">
        <v>34</v>
      </c>
      <c r="C41" s="87"/>
      <c r="D41" s="87"/>
      <c r="E41" s="87">
        <f t="shared" si="3"/>
        <v>0</v>
      </c>
      <c r="F41" s="87"/>
      <c r="G41" s="87"/>
      <c r="H41" s="87">
        <f t="shared" si="19"/>
        <v>0</v>
      </c>
      <c r="I41" s="87"/>
      <c r="J41" s="376"/>
    </row>
    <row r="42" spans="1:10" s="75" customFormat="1" ht="12" customHeight="1" x14ac:dyDescent="0.25">
      <c r="A42" s="79" t="s">
        <v>80</v>
      </c>
      <c r="B42" s="80" t="s">
        <v>36</v>
      </c>
      <c r="C42" s="87"/>
      <c r="D42" s="87"/>
      <c r="E42" s="87">
        <f t="shared" si="3"/>
        <v>0</v>
      </c>
      <c r="F42" s="87"/>
      <c r="G42" s="87"/>
      <c r="H42" s="87">
        <f t="shared" si="19"/>
        <v>0</v>
      </c>
      <c r="I42" s="87"/>
      <c r="J42" s="376"/>
    </row>
    <row r="43" spans="1:10" s="75" customFormat="1" ht="12" customHeight="1" x14ac:dyDescent="0.25">
      <c r="A43" s="79" t="s">
        <v>82</v>
      </c>
      <c r="B43" s="80" t="s">
        <v>161</v>
      </c>
      <c r="C43" s="87"/>
      <c r="D43" s="87"/>
      <c r="E43" s="87">
        <f t="shared" si="3"/>
        <v>0</v>
      </c>
      <c r="F43" s="87"/>
      <c r="G43" s="87"/>
      <c r="H43" s="87">
        <f t="shared" si="19"/>
        <v>0</v>
      </c>
      <c r="I43" s="87"/>
      <c r="J43" s="376"/>
    </row>
    <row r="44" spans="1:10" s="75" customFormat="1" ht="12" customHeight="1" thickBot="1" x14ac:dyDescent="0.3">
      <c r="A44" s="82" t="s">
        <v>162</v>
      </c>
      <c r="B44" s="83" t="s">
        <v>163</v>
      </c>
      <c r="C44" s="88"/>
      <c r="D44" s="88"/>
      <c r="E44" s="88">
        <f t="shared" si="3"/>
        <v>0</v>
      </c>
      <c r="F44" s="88"/>
      <c r="G44" s="88"/>
      <c r="H44" s="88">
        <f t="shared" si="19"/>
        <v>0</v>
      </c>
      <c r="I44" s="88"/>
      <c r="J44" s="377"/>
    </row>
    <row r="45" spans="1:10" s="75" customFormat="1" ht="12" customHeight="1" thickBot="1" x14ac:dyDescent="0.3">
      <c r="A45" s="73" t="s">
        <v>164</v>
      </c>
      <c r="B45" s="74" t="s">
        <v>165</v>
      </c>
      <c r="C45" s="55">
        <f>SUM(C46:C48)</f>
        <v>0</v>
      </c>
      <c r="D45" s="55"/>
      <c r="E45" s="55">
        <f t="shared" si="3"/>
        <v>0</v>
      </c>
      <c r="F45" s="55">
        <f t="shared" ref="F45:G45" si="20">SUM(F46:F48)</f>
        <v>0</v>
      </c>
      <c r="G45" s="55">
        <f t="shared" si="20"/>
        <v>0</v>
      </c>
      <c r="H45" s="55">
        <f>SUM(H46:H48)</f>
        <v>0</v>
      </c>
      <c r="I45" s="55">
        <f t="shared" ref="I45" si="21">SUM(I46:I48)</f>
        <v>0</v>
      </c>
      <c r="J45" s="368"/>
    </row>
    <row r="46" spans="1:10" s="75" customFormat="1" ht="12" customHeight="1" x14ac:dyDescent="0.25">
      <c r="A46" s="76" t="s">
        <v>85</v>
      </c>
      <c r="B46" s="77" t="s">
        <v>166</v>
      </c>
      <c r="C46" s="78"/>
      <c r="D46" s="78"/>
      <c r="E46" s="78">
        <f t="shared" si="3"/>
        <v>0</v>
      </c>
      <c r="F46" s="78"/>
      <c r="G46" s="78"/>
      <c r="H46" s="78">
        <f t="shared" ref="H46:H49" si="22">SUM(F46:G46)</f>
        <v>0</v>
      </c>
      <c r="I46" s="78"/>
      <c r="J46" s="374"/>
    </row>
    <row r="47" spans="1:10" s="75" customFormat="1" ht="12" customHeight="1" x14ac:dyDescent="0.25">
      <c r="A47" s="79" t="s">
        <v>87</v>
      </c>
      <c r="B47" s="80" t="s">
        <v>167</v>
      </c>
      <c r="C47" s="81"/>
      <c r="D47" s="81"/>
      <c r="E47" s="81">
        <f t="shared" si="3"/>
        <v>0</v>
      </c>
      <c r="F47" s="81"/>
      <c r="G47" s="81"/>
      <c r="H47" s="81">
        <f t="shared" si="22"/>
        <v>0</v>
      </c>
      <c r="I47" s="81"/>
      <c r="J47" s="366"/>
    </row>
    <row r="48" spans="1:10" s="75" customFormat="1" ht="12" customHeight="1" x14ac:dyDescent="0.25">
      <c r="A48" s="79" t="s">
        <v>89</v>
      </c>
      <c r="B48" s="80" t="s">
        <v>168</v>
      </c>
      <c r="C48" s="81"/>
      <c r="D48" s="81"/>
      <c r="E48" s="81">
        <f t="shared" si="3"/>
        <v>0</v>
      </c>
      <c r="F48" s="81"/>
      <c r="G48" s="81"/>
      <c r="H48" s="81">
        <f t="shared" si="22"/>
        <v>0</v>
      </c>
      <c r="I48" s="81"/>
      <c r="J48" s="366"/>
    </row>
    <row r="49" spans="1:10" s="75" customFormat="1" ht="12" customHeight="1" thickBot="1" x14ac:dyDescent="0.3">
      <c r="A49" s="82" t="s">
        <v>91</v>
      </c>
      <c r="B49" s="83" t="s">
        <v>169</v>
      </c>
      <c r="C49" s="85"/>
      <c r="D49" s="85"/>
      <c r="E49" s="85">
        <f t="shared" si="3"/>
        <v>0</v>
      </c>
      <c r="F49" s="85"/>
      <c r="G49" s="85"/>
      <c r="H49" s="85">
        <f t="shared" si="22"/>
        <v>0</v>
      </c>
      <c r="I49" s="85"/>
      <c r="J49" s="367"/>
    </row>
    <row r="50" spans="1:10" s="75" customFormat="1" ht="12" customHeight="1" thickBot="1" x14ac:dyDescent="0.3">
      <c r="A50" s="73" t="s">
        <v>41</v>
      </c>
      <c r="B50" s="84" t="s">
        <v>170</v>
      </c>
      <c r="C50" s="55">
        <f>SUM(C51:C53)</f>
        <v>0</v>
      </c>
      <c r="D50" s="55"/>
      <c r="E50" s="55">
        <f t="shared" si="3"/>
        <v>0</v>
      </c>
      <c r="F50" s="55">
        <f t="shared" ref="F50:G50" si="23">SUM(F51:F53)</f>
        <v>0</v>
      </c>
      <c r="G50" s="55">
        <f t="shared" si="23"/>
        <v>0</v>
      </c>
      <c r="H50" s="55">
        <f>SUM(H51:H53)</f>
        <v>0</v>
      </c>
      <c r="I50" s="55">
        <f t="shared" ref="I50" si="24">SUM(I51:I53)</f>
        <v>0</v>
      </c>
      <c r="J50" s="368"/>
    </row>
    <row r="51" spans="1:10" s="75" customFormat="1" ht="12" customHeight="1" x14ac:dyDescent="0.25">
      <c r="A51" s="76" t="s">
        <v>94</v>
      </c>
      <c r="B51" s="77" t="s">
        <v>171</v>
      </c>
      <c r="C51" s="87"/>
      <c r="D51" s="87"/>
      <c r="E51" s="87">
        <f t="shared" si="3"/>
        <v>0</v>
      </c>
      <c r="F51" s="87"/>
      <c r="G51" s="87"/>
      <c r="H51" s="87">
        <f t="shared" ref="H51:H54" si="25">SUM(F51:G51)</f>
        <v>0</v>
      </c>
      <c r="I51" s="87"/>
      <c r="J51" s="376"/>
    </row>
    <row r="52" spans="1:10" s="75" customFormat="1" ht="12" customHeight="1" x14ac:dyDescent="0.25">
      <c r="A52" s="79" t="s">
        <v>96</v>
      </c>
      <c r="B52" s="80" t="s">
        <v>172</v>
      </c>
      <c r="C52" s="87"/>
      <c r="D52" s="87"/>
      <c r="E52" s="87">
        <f t="shared" si="3"/>
        <v>0</v>
      </c>
      <c r="F52" s="87"/>
      <c r="G52" s="87"/>
      <c r="H52" s="87">
        <f t="shared" si="25"/>
        <v>0</v>
      </c>
      <c r="I52" s="87"/>
      <c r="J52" s="376"/>
    </row>
    <row r="53" spans="1:10" s="75" customFormat="1" ht="12" customHeight="1" x14ac:dyDescent="0.25">
      <c r="A53" s="79" t="s">
        <v>98</v>
      </c>
      <c r="B53" s="80" t="s">
        <v>173</v>
      </c>
      <c r="C53" s="87"/>
      <c r="D53" s="87"/>
      <c r="E53" s="87">
        <f t="shared" si="3"/>
        <v>0</v>
      </c>
      <c r="F53" s="87"/>
      <c r="G53" s="87"/>
      <c r="H53" s="87">
        <f t="shared" si="25"/>
        <v>0</v>
      </c>
      <c r="I53" s="87"/>
      <c r="J53" s="376"/>
    </row>
    <row r="54" spans="1:10" s="75" customFormat="1" ht="12" customHeight="1" thickBot="1" x14ac:dyDescent="0.3">
      <c r="A54" s="82" t="s">
        <v>100</v>
      </c>
      <c r="B54" s="83" t="s">
        <v>174</v>
      </c>
      <c r="C54" s="87"/>
      <c r="D54" s="87"/>
      <c r="E54" s="87">
        <f t="shared" si="3"/>
        <v>0</v>
      </c>
      <c r="F54" s="87"/>
      <c r="G54" s="87"/>
      <c r="H54" s="87">
        <f t="shared" si="25"/>
        <v>0</v>
      </c>
      <c r="I54" s="87"/>
      <c r="J54" s="376"/>
    </row>
    <row r="55" spans="1:10" s="75" customFormat="1" ht="12" customHeight="1" thickBot="1" x14ac:dyDescent="0.3">
      <c r="A55" s="73" t="s">
        <v>43</v>
      </c>
      <c r="B55" s="74" t="s">
        <v>175</v>
      </c>
      <c r="C55" s="62">
        <f>+C5+C6+C13+C20+C27+C39+C45+C50</f>
        <v>0</v>
      </c>
      <c r="D55" s="62"/>
      <c r="E55" s="62">
        <f t="shared" ref="E55" si="26">+E5+E6+E13+E20+E27+E39+E45+E50</f>
        <v>0</v>
      </c>
      <c r="F55" s="62">
        <f>+F5+F6+F13+F20+F27+F39+F45+F50</f>
        <v>0</v>
      </c>
      <c r="G55" s="62">
        <f>+G5+G6+G13+G20+G27+G39+G45+G50</f>
        <v>0</v>
      </c>
      <c r="H55" s="62">
        <f>+H5+H6+H13+H20+H27+H39+H45+H50</f>
        <v>0</v>
      </c>
      <c r="I55" s="62">
        <f t="shared" ref="I55" si="27">+I5+I6+I13+I20+I27+I39+I45+I50</f>
        <v>0</v>
      </c>
      <c r="J55" s="375"/>
    </row>
    <row r="56" spans="1:10" s="75" customFormat="1" ht="12" customHeight="1" thickBot="1" x14ac:dyDescent="0.3">
      <c r="A56" s="90" t="s">
        <v>176</v>
      </c>
      <c r="B56" s="84" t="s">
        <v>177</v>
      </c>
      <c r="C56" s="55">
        <f>SUM(C57:C59)</f>
        <v>0</v>
      </c>
      <c r="D56" s="55"/>
      <c r="E56" s="55">
        <f t="shared" ref="E56" si="28">SUM(E57:E59)</f>
        <v>0</v>
      </c>
      <c r="F56" s="55">
        <f t="shared" ref="F56:G56" si="29">SUM(F57:F59)</f>
        <v>0</v>
      </c>
      <c r="G56" s="55">
        <f t="shared" si="29"/>
        <v>0</v>
      </c>
      <c r="H56" s="55">
        <f>SUM(H57:H59)</f>
        <v>0</v>
      </c>
      <c r="I56" s="55">
        <f t="shared" ref="I56" si="30">SUM(I57:I59)</f>
        <v>0</v>
      </c>
      <c r="J56" s="368"/>
    </row>
    <row r="57" spans="1:10" s="75" customFormat="1" ht="12" customHeight="1" x14ac:dyDescent="0.25">
      <c r="A57" s="76" t="s">
        <v>178</v>
      </c>
      <c r="B57" s="77" t="s">
        <v>179</v>
      </c>
      <c r="C57" s="87"/>
      <c r="D57" s="87"/>
      <c r="E57" s="87">
        <f t="shared" si="3"/>
        <v>0</v>
      </c>
      <c r="F57" s="87"/>
      <c r="G57" s="87"/>
      <c r="H57" s="87">
        <f t="shared" ref="H57:H59" si="31">SUM(F57:G57)</f>
        <v>0</v>
      </c>
      <c r="I57" s="87"/>
      <c r="J57" s="376"/>
    </row>
    <row r="58" spans="1:10" s="75" customFormat="1" ht="12" customHeight="1" x14ac:dyDescent="0.25">
      <c r="A58" s="79" t="s">
        <v>180</v>
      </c>
      <c r="B58" s="80" t="s">
        <v>181</v>
      </c>
      <c r="C58" s="87"/>
      <c r="D58" s="87"/>
      <c r="E58" s="87">
        <f t="shared" si="3"/>
        <v>0</v>
      </c>
      <c r="F58" s="87"/>
      <c r="G58" s="87"/>
      <c r="H58" s="87">
        <f t="shared" si="31"/>
        <v>0</v>
      </c>
      <c r="I58" s="87"/>
      <c r="J58" s="376"/>
    </row>
    <row r="59" spans="1:10" s="75" customFormat="1" ht="12" customHeight="1" thickBot="1" x14ac:dyDescent="0.3">
      <c r="A59" s="82" t="s">
        <v>182</v>
      </c>
      <c r="B59" s="91" t="s">
        <v>183</v>
      </c>
      <c r="C59" s="87"/>
      <c r="D59" s="87"/>
      <c r="E59" s="87">
        <f t="shared" si="3"/>
        <v>0</v>
      </c>
      <c r="F59" s="87"/>
      <c r="G59" s="87"/>
      <c r="H59" s="87">
        <f t="shared" si="31"/>
        <v>0</v>
      </c>
      <c r="I59" s="87"/>
      <c r="J59" s="376"/>
    </row>
    <row r="60" spans="1:10" s="75" customFormat="1" ht="12" customHeight="1" thickBot="1" x14ac:dyDescent="0.3">
      <c r="A60" s="90" t="s">
        <v>184</v>
      </c>
      <c r="B60" s="84" t="s">
        <v>185</v>
      </c>
      <c r="C60" s="55">
        <f>SUM(C61:C64)</f>
        <v>0</v>
      </c>
      <c r="D60" s="55"/>
      <c r="E60" s="55">
        <f t="shared" si="3"/>
        <v>0</v>
      </c>
      <c r="F60" s="55">
        <f t="shared" ref="F60:G60" si="32">SUM(F61:F64)</f>
        <v>0</v>
      </c>
      <c r="G60" s="55">
        <f t="shared" si="32"/>
        <v>0</v>
      </c>
      <c r="H60" s="55">
        <f>SUM(H61:H64)</f>
        <v>0</v>
      </c>
      <c r="I60" s="55">
        <f t="shared" ref="I60" si="33">SUM(I61:I64)</f>
        <v>0</v>
      </c>
      <c r="J60" s="368"/>
    </row>
    <row r="61" spans="1:10" s="75" customFormat="1" ht="12" customHeight="1" x14ac:dyDescent="0.25">
      <c r="A61" s="76" t="s">
        <v>186</v>
      </c>
      <c r="B61" s="77" t="s">
        <v>187</v>
      </c>
      <c r="C61" s="87"/>
      <c r="D61" s="87"/>
      <c r="E61" s="87">
        <f t="shared" si="3"/>
        <v>0</v>
      </c>
      <c r="F61" s="87"/>
      <c r="G61" s="87"/>
      <c r="H61" s="87">
        <f t="shared" ref="H61:H64" si="34">SUM(F61:G61)</f>
        <v>0</v>
      </c>
      <c r="I61" s="87"/>
      <c r="J61" s="376"/>
    </row>
    <row r="62" spans="1:10" s="75" customFormat="1" ht="12" customHeight="1" x14ac:dyDescent="0.25">
      <c r="A62" s="79" t="s">
        <v>188</v>
      </c>
      <c r="B62" s="80" t="s">
        <v>189</v>
      </c>
      <c r="C62" s="87"/>
      <c r="D62" s="87"/>
      <c r="E62" s="87">
        <f t="shared" si="3"/>
        <v>0</v>
      </c>
      <c r="F62" s="87"/>
      <c r="G62" s="87"/>
      <c r="H62" s="87">
        <f t="shared" si="34"/>
        <v>0</v>
      </c>
      <c r="I62" s="87"/>
      <c r="J62" s="376"/>
    </row>
    <row r="63" spans="1:10" s="75" customFormat="1" ht="12" customHeight="1" x14ac:dyDescent="0.25">
      <c r="A63" s="79" t="s">
        <v>190</v>
      </c>
      <c r="B63" s="80" t="s">
        <v>191</v>
      </c>
      <c r="C63" s="87"/>
      <c r="D63" s="87"/>
      <c r="E63" s="87">
        <f t="shared" si="3"/>
        <v>0</v>
      </c>
      <c r="F63" s="87"/>
      <c r="G63" s="87"/>
      <c r="H63" s="87">
        <f t="shared" si="34"/>
        <v>0</v>
      </c>
      <c r="I63" s="87"/>
      <c r="J63" s="376"/>
    </row>
    <row r="64" spans="1:10" s="75" customFormat="1" ht="12" customHeight="1" thickBot="1" x14ac:dyDescent="0.3">
      <c r="A64" s="82" t="s">
        <v>192</v>
      </c>
      <c r="B64" s="83" t="s">
        <v>193</v>
      </c>
      <c r="C64" s="87"/>
      <c r="D64" s="87"/>
      <c r="E64" s="87">
        <f t="shared" si="3"/>
        <v>0</v>
      </c>
      <c r="F64" s="87"/>
      <c r="G64" s="87"/>
      <c r="H64" s="87">
        <f t="shared" si="34"/>
        <v>0</v>
      </c>
      <c r="I64" s="87"/>
      <c r="J64" s="376"/>
    </row>
    <row r="65" spans="1:10" s="75" customFormat="1" ht="12" customHeight="1" thickBot="1" x14ac:dyDescent="0.3">
      <c r="A65" s="90" t="s">
        <v>194</v>
      </c>
      <c r="B65" s="84" t="s">
        <v>195</v>
      </c>
      <c r="C65" s="55">
        <f>SUM(C66:C67)</f>
        <v>0</v>
      </c>
      <c r="D65" s="55"/>
      <c r="E65" s="55">
        <f t="shared" ref="E65" si="35">SUM(E66:E67)</f>
        <v>0</v>
      </c>
      <c r="F65" s="55">
        <f t="shared" ref="F65:G65" si="36">SUM(F66:F67)</f>
        <v>0</v>
      </c>
      <c r="G65" s="55">
        <f t="shared" si="36"/>
        <v>0</v>
      </c>
      <c r="H65" s="55">
        <f>SUM(H66:H67)</f>
        <v>0</v>
      </c>
      <c r="I65" s="55">
        <f t="shared" ref="I65" si="37">SUM(I66:I67)</f>
        <v>0</v>
      </c>
      <c r="J65" s="368"/>
    </row>
    <row r="66" spans="1:10" s="75" customFormat="1" ht="12" customHeight="1" x14ac:dyDescent="0.25">
      <c r="A66" s="76" t="s">
        <v>196</v>
      </c>
      <c r="B66" s="77" t="s">
        <v>197</v>
      </c>
      <c r="C66" s="87"/>
      <c r="D66" s="87"/>
      <c r="E66" s="87">
        <f t="shared" si="3"/>
        <v>0</v>
      </c>
      <c r="F66" s="87"/>
      <c r="G66" s="87"/>
      <c r="H66" s="87">
        <f t="shared" ref="H66:H67" si="38">SUM(F66:G66)</f>
        <v>0</v>
      </c>
      <c r="I66" s="87"/>
      <c r="J66" s="376"/>
    </row>
    <row r="67" spans="1:10" s="75" customFormat="1" ht="12" customHeight="1" thickBot="1" x14ac:dyDescent="0.3">
      <c r="A67" s="82" t="s">
        <v>198</v>
      </c>
      <c r="B67" s="83" t="s">
        <v>199</v>
      </c>
      <c r="C67" s="87"/>
      <c r="D67" s="87"/>
      <c r="E67" s="87">
        <f t="shared" si="3"/>
        <v>0</v>
      </c>
      <c r="F67" s="87"/>
      <c r="G67" s="87"/>
      <c r="H67" s="87">
        <f t="shared" si="38"/>
        <v>0</v>
      </c>
      <c r="I67" s="87"/>
      <c r="J67" s="376"/>
    </row>
    <row r="68" spans="1:10" s="75" customFormat="1" ht="12" customHeight="1" thickBot="1" x14ac:dyDescent="0.3">
      <c r="A68" s="90" t="s">
        <v>200</v>
      </c>
      <c r="B68" s="84" t="s">
        <v>201</v>
      </c>
      <c r="C68" s="55">
        <f>SUM(C69:C71)</f>
        <v>0</v>
      </c>
      <c r="D68" s="55"/>
      <c r="E68" s="55">
        <f t="shared" si="3"/>
        <v>0</v>
      </c>
      <c r="F68" s="55">
        <f t="shared" ref="F68:G68" si="39">SUM(F69:F71)</f>
        <v>0</v>
      </c>
      <c r="G68" s="55">
        <f t="shared" si="39"/>
        <v>0</v>
      </c>
      <c r="H68" s="55">
        <f>SUM(H69:H71)</f>
        <v>0</v>
      </c>
      <c r="I68" s="55">
        <f t="shared" ref="I68" si="40">SUM(I69:I71)</f>
        <v>0</v>
      </c>
      <c r="J68" s="368"/>
    </row>
    <row r="69" spans="1:10" s="75" customFormat="1" ht="12" hidden="1" customHeight="1" x14ac:dyDescent="0.25">
      <c r="A69" s="76" t="s">
        <v>202</v>
      </c>
      <c r="B69" s="77" t="s">
        <v>203</v>
      </c>
      <c r="C69" s="87"/>
      <c r="D69" s="87"/>
      <c r="E69" s="87">
        <f t="shared" si="3"/>
        <v>0</v>
      </c>
      <c r="F69" s="87"/>
      <c r="G69" s="87"/>
      <c r="H69" s="87"/>
      <c r="I69" s="87"/>
      <c r="J69" s="376"/>
    </row>
    <row r="70" spans="1:10" s="75" customFormat="1" ht="12" hidden="1" customHeight="1" x14ac:dyDescent="0.25">
      <c r="A70" s="79" t="s">
        <v>204</v>
      </c>
      <c r="B70" s="80" t="s">
        <v>205</v>
      </c>
      <c r="C70" s="87"/>
      <c r="D70" s="87"/>
      <c r="E70" s="87">
        <f t="shared" si="3"/>
        <v>0</v>
      </c>
      <c r="F70" s="87"/>
      <c r="G70" s="87"/>
      <c r="H70" s="87"/>
      <c r="I70" s="87"/>
      <c r="J70" s="376"/>
    </row>
    <row r="71" spans="1:10" s="75" customFormat="1" ht="12" hidden="1" customHeight="1" thickBot="1" x14ac:dyDescent="0.3">
      <c r="A71" s="82" t="s">
        <v>206</v>
      </c>
      <c r="B71" s="83" t="s">
        <v>207</v>
      </c>
      <c r="C71" s="87"/>
      <c r="D71" s="87"/>
      <c r="E71" s="87">
        <f t="shared" si="3"/>
        <v>0</v>
      </c>
      <c r="F71" s="87"/>
      <c r="G71" s="87"/>
      <c r="H71" s="87"/>
      <c r="I71" s="87"/>
      <c r="J71" s="376"/>
    </row>
    <row r="72" spans="1:10" s="75" customFormat="1" ht="11.25" customHeight="1" thickBot="1" x14ac:dyDescent="0.3">
      <c r="A72" s="90" t="s">
        <v>208</v>
      </c>
      <c r="B72" s="84" t="s">
        <v>209</v>
      </c>
      <c r="C72" s="55">
        <f>SUM(C73:C76)</f>
        <v>0</v>
      </c>
      <c r="D72" s="55"/>
      <c r="E72" s="55">
        <f t="shared" ref="E72:E77" si="41">F72-D72</f>
        <v>0</v>
      </c>
      <c r="F72" s="55">
        <f t="shared" ref="F72:G72" si="42">SUM(F73:F76)</f>
        <v>0</v>
      </c>
      <c r="G72" s="55">
        <f t="shared" si="42"/>
        <v>0</v>
      </c>
      <c r="H72" s="55">
        <f>SUM(H73:H76)</f>
        <v>0</v>
      </c>
      <c r="I72" s="55">
        <f t="shared" ref="I72" si="43">SUM(I73:I76)</f>
        <v>0</v>
      </c>
      <c r="J72" s="368"/>
    </row>
    <row r="73" spans="1:10" s="75" customFormat="1" ht="12" hidden="1" customHeight="1" x14ac:dyDescent="0.25">
      <c r="A73" s="92" t="s">
        <v>210</v>
      </c>
      <c r="B73" s="77" t="s">
        <v>211</v>
      </c>
      <c r="C73" s="87"/>
      <c r="D73" s="87"/>
      <c r="E73" s="87">
        <f t="shared" si="41"/>
        <v>0</v>
      </c>
      <c r="F73" s="87"/>
      <c r="G73" s="87"/>
      <c r="H73" s="87"/>
      <c r="I73" s="87"/>
      <c r="J73" s="376"/>
    </row>
    <row r="74" spans="1:10" s="75" customFormat="1" ht="12" hidden="1" customHeight="1" x14ac:dyDescent="0.25">
      <c r="A74" s="93" t="s">
        <v>212</v>
      </c>
      <c r="B74" s="80" t="s">
        <v>213</v>
      </c>
      <c r="C74" s="87"/>
      <c r="D74" s="87"/>
      <c r="E74" s="87">
        <f t="shared" si="41"/>
        <v>0</v>
      </c>
      <c r="F74" s="87"/>
      <c r="G74" s="87"/>
      <c r="H74" s="87"/>
      <c r="I74" s="87"/>
      <c r="J74" s="376"/>
    </row>
    <row r="75" spans="1:10" s="75" customFormat="1" ht="12" hidden="1" customHeight="1" x14ac:dyDescent="0.25">
      <c r="A75" s="93" t="s">
        <v>214</v>
      </c>
      <c r="B75" s="80" t="s">
        <v>215</v>
      </c>
      <c r="C75" s="87"/>
      <c r="D75" s="87"/>
      <c r="E75" s="87">
        <f t="shared" si="41"/>
        <v>0</v>
      </c>
      <c r="F75" s="87"/>
      <c r="G75" s="87"/>
      <c r="H75" s="87"/>
      <c r="I75" s="87"/>
      <c r="J75" s="376"/>
    </row>
    <row r="76" spans="1:10" s="75" customFormat="1" ht="12" hidden="1" customHeight="1" thickBot="1" x14ac:dyDescent="0.3">
      <c r="A76" s="94" t="s">
        <v>216</v>
      </c>
      <c r="B76" s="83" t="s">
        <v>217</v>
      </c>
      <c r="C76" s="87"/>
      <c r="D76" s="87"/>
      <c r="E76" s="87">
        <f t="shared" si="41"/>
        <v>0</v>
      </c>
      <c r="F76" s="87"/>
      <c r="G76" s="87"/>
      <c r="H76" s="87"/>
      <c r="I76" s="87"/>
      <c r="J76" s="376"/>
    </row>
    <row r="77" spans="1:10" s="75" customFormat="1" ht="13.5" customHeight="1" thickBot="1" x14ac:dyDescent="0.3">
      <c r="A77" s="90" t="s">
        <v>218</v>
      </c>
      <c r="B77" s="84" t="s">
        <v>219</v>
      </c>
      <c r="C77" s="95"/>
      <c r="D77" s="95"/>
      <c r="E77" s="95">
        <f t="shared" si="41"/>
        <v>0</v>
      </c>
      <c r="F77" s="95"/>
      <c r="G77" s="95"/>
      <c r="H77" s="95"/>
      <c r="I77" s="95"/>
      <c r="J77" s="379"/>
    </row>
    <row r="78" spans="1:10" s="75" customFormat="1" ht="15.75" customHeight="1" thickBot="1" x14ac:dyDescent="0.3">
      <c r="A78" s="90" t="s">
        <v>220</v>
      </c>
      <c r="B78" s="96" t="s">
        <v>221</v>
      </c>
      <c r="C78" s="62">
        <f>+C56+C60+C65+C68+C72+C77</f>
        <v>0</v>
      </c>
      <c r="D78" s="62"/>
      <c r="E78" s="62">
        <f t="shared" ref="E78" si="44">+E56+E60+E65+E68+E72+E77</f>
        <v>0</v>
      </c>
      <c r="F78" s="62">
        <f t="shared" ref="F78:G78" si="45">+F56+F60+F65+F68+F72+F77</f>
        <v>0</v>
      </c>
      <c r="G78" s="62">
        <f t="shared" si="45"/>
        <v>0</v>
      </c>
      <c r="H78" s="62">
        <f>+H56+H60+H65+H68+H72+H77</f>
        <v>0</v>
      </c>
      <c r="I78" s="62">
        <f t="shared" ref="I78" si="46">+I56+I60+I65+I68+I72+I77</f>
        <v>0</v>
      </c>
      <c r="J78" s="375"/>
    </row>
    <row r="79" spans="1:10" s="75" customFormat="1" ht="16.5" customHeight="1" thickBot="1" x14ac:dyDescent="0.3">
      <c r="A79" s="97" t="s">
        <v>222</v>
      </c>
      <c r="B79" s="98" t="s">
        <v>223</v>
      </c>
      <c r="C79" s="62">
        <f>+C55+C78</f>
        <v>0</v>
      </c>
      <c r="D79" s="62"/>
      <c r="E79" s="62">
        <f t="shared" ref="E79" si="47">+E55+E78</f>
        <v>0</v>
      </c>
      <c r="F79" s="62">
        <f t="shared" ref="F79:G79" si="48">+F55+F78</f>
        <v>0</v>
      </c>
      <c r="G79" s="62">
        <f t="shared" si="48"/>
        <v>0</v>
      </c>
      <c r="H79" s="62">
        <f>+H55+H78</f>
        <v>0</v>
      </c>
      <c r="I79" s="62">
        <f t="shared" ref="I79" si="49">+I55+I78</f>
        <v>0</v>
      </c>
      <c r="J79" s="375"/>
    </row>
    <row r="80" spans="1:10" s="75" customFormat="1" x14ac:dyDescent="0.25">
      <c r="A80" s="123"/>
      <c r="B80" s="124"/>
      <c r="C80" s="125"/>
      <c r="D80" s="125"/>
      <c r="E80" s="125"/>
      <c r="F80" s="125"/>
      <c r="G80" s="125"/>
      <c r="H80" s="125"/>
      <c r="I80" s="125"/>
      <c r="J80" s="380"/>
    </row>
    <row r="81" spans="1:10" ht="16.5" customHeight="1" x14ac:dyDescent="0.3">
      <c r="A81" s="765" t="s">
        <v>224</v>
      </c>
      <c r="B81" s="765"/>
      <c r="C81" s="765"/>
      <c r="D81" s="201"/>
      <c r="E81" s="201"/>
      <c r="F81" s="201"/>
      <c r="G81" s="201"/>
      <c r="H81" s="201"/>
      <c r="I81" s="201"/>
      <c r="J81" s="370"/>
    </row>
    <row r="82" spans="1:10" ht="16.5" customHeight="1" thickBot="1" x14ac:dyDescent="0.35">
      <c r="A82" s="766" t="s">
        <v>225</v>
      </c>
      <c r="B82" s="766"/>
      <c r="C82" s="269"/>
      <c r="D82" s="269"/>
      <c r="E82" s="101"/>
      <c r="F82" s="101"/>
      <c r="G82" s="101"/>
      <c r="H82" s="101" t="s">
        <v>374</v>
      </c>
      <c r="I82" s="101"/>
      <c r="J82" s="371"/>
    </row>
    <row r="83" spans="1:10" ht="57.6" thickBot="1" x14ac:dyDescent="0.35">
      <c r="A83" s="66" t="s">
        <v>109</v>
      </c>
      <c r="B83" s="67" t="s">
        <v>226</v>
      </c>
      <c r="C83" s="270" t="s">
        <v>459</v>
      </c>
      <c r="D83" s="68" t="s">
        <v>467</v>
      </c>
      <c r="E83" s="68" t="s">
        <v>343</v>
      </c>
      <c r="F83" s="68" t="s">
        <v>344</v>
      </c>
      <c r="G83" s="68" t="s">
        <v>345</v>
      </c>
      <c r="H83" s="68" t="s">
        <v>344</v>
      </c>
      <c r="I83" s="68" t="s">
        <v>465</v>
      </c>
      <c r="J83" s="372" t="s">
        <v>466</v>
      </c>
    </row>
    <row r="84" spans="1:10" s="72" customFormat="1" ht="12" customHeight="1" thickBot="1" x14ac:dyDescent="0.25">
      <c r="A84" s="54">
        <v>1</v>
      </c>
      <c r="B84" s="102">
        <v>2</v>
      </c>
      <c r="C84" s="103">
        <v>3</v>
      </c>
      <c r="D84" s="103"/>
      <c r="E84" s="103">
        <v>3</v>
      </c>
      <c r="F84" s="103">
        <v>3</v>
      </c>
      <c r="G84" s="103">
        <v>3</v>
      </c>
      <c r="H84" s="103">
        <v>3</v>
      </c>
      <c r="I84" s="103">
        <v>3</v>
      </c>
      <c r="J84" s="381"/>
    </row>
    <row r="85" spans="1:10" ht="12" customHeight="1" thickBot="1" x14ac:dyDescent="0.35">
      <c r="A85" s="104" t="s">
        <v>4</v>
      </c>
      <c r="B85" s="105" t="s">
        <v>227</v>
      </c>
      <c r="C85" s="106">
        <f>SUM(C86:C90)</f>
        <v>0</v>
      </c>
      <c r="D85" s="106"/>
      <c r="E85" s="106">
        <f t="shared" ref="E85" si="50">SUM(E86:E90)</f>
        <v>0</v>
      </c>
      <c r="F85" s="106">
        <f t="shared" ref="F85:G85" si="51">SUM(F86:F90)</f>
        <v>0</v>
      </c>
      <c r="G85" s="106">
        <f t="shared" si="51"/>
        <v>0</v>
      </c>
      <c r="H85" s="106">
        <f>SUM(H86:H90)</f>
        <v>0</v>
      </c>
      <c r="I85" s="106">
        <f t="shared" ref="I85" si="52">SUM(I86:I90)</f>
        <v>0</v>
      </c>
      <c r="J85" s="364"/>
    </row>
    <row r="86" spans="1:10" ht="12" customHeight="1" x14ac:dyDescent="0.3">
      <c r="A86" s="107" t="s">
        <v>5</v>
      </c>
      <c r="B86" s="108" t="s">
        <v>55</v>
      </c>
      <c r="C86" s="109"/>
      <c r="D86" s="109"/>
      <c r="E86" s="109">
        <f t="shared" ref="E86:E120" si="53">F86-D86</f>
        <v>0</v>
      </c>
      <c r="F86" s="109"/>
      <c r="G86" s="109"/>
      <c r="H86" s="109">
        <f t="shared" ref="H86:H90" si="54">SUM(F86:G86)</f>
        <v>0</v>
      </c>
      <c r="I86" s="109"/>
      <c r="J86" s="365"/>
    </row>
    <row r="87" spans="1:10" ht="12" customHeight="1" x14ac:dyDescent="0.3">
      <c r="A87" s="79" t="s">
        <v>6</v>
      </c>
      <c r="B87" s="19" t="s">
        <v>56</v>
      </c>
      <c r="C87" s="81"/>
      <c r="D87" s="81"/>
      <c r="E87" s="81">
        <f t="shared" si="53"/>
        <v>0</v>
      </c>
      <c r="F87" s="81"/>
      <c r="G87" s="81"/>
      <c r="H87" s="81">
        <f t="shared" si="54"/>
        <v>0</v>
      </c>
      <c r="I87" s="81"/>
      <c r="J87" s="366"/>
    </row>
    <row r="88" spans="1:10" ht="12" customHeight="1" x14ac:dyDescent="0.3">
      <c r="A88" s="79" t="s">
        <v>7</v>
      </c>
      <c r="B88" s="19" t="s">
        <v>57</v>
      </c>
      <c r="C88" s="85"/>
      <c r="D88" s="85"/>
      <c r="E88" s="85">
        <f t="shared" si="53"/>
        <v>0</v>
      </c>
      <c r="F88" s="85"/>
      <c r="G88" s="85"/>
      <c r="H88" s="85">
        <f t="shared" si="54"/>
        <v>0</v>
      </c>
      <c r="I88" s="85"/>
      <c r="J88" s="367"/>
    </row>
    <row r="89" spans="1:10" ht="12" customHeight="1" x14ac:dyDescent="0.3">
      <c r="A89" s="79" t="s">
        <v>8</v>
      </c>
      <c r="B89" s="110" t="s">
        <v>58</v>
      </c>
      <c r="C89" s="85"/>
      <c r="D89" s="85"/>
      <c r="E89" s="85">
        <f t="shared" si="53"/>
        <v>0</v>
      </c>
      <c r="F89" s="85"/>
      <c r="G89" s="85"/>
      <c r="H89" s="85">
        <f t="shared" si="54"/>
        <v>0</v>
      </c>
      <c r="I89" s="85"/>
      <c r="J89" s="367"/>
    </row>
    <row r="90" spans="1:10" ht="12" customHeight="1" thickBot="1" x14ac:dyDescent="0.35">
      <c r="A90" s="79" t="s">
        <v>228</v>
      </c>
      <c r="B90" s="111" t="s">
        <v>59</v>
      </c>
      <c r="C90" s="85"/>
      <c r="D90" s="85"/>
      <c r="E90" s="85">
        <f t="shared" si="53"/>
        <v>0</v>
      </c>
      <c r="F90" s="85"/>
      <c r="G90" s="85"/>
      <c r="H90" s="85">
        <f t="shared" si="54"/>
        <v>0</v>
      </c>
      <c r="I90" s="85"/>
      <c r="J90" s="367"/>
    </row>
    <row r="91" spans="1:10" ht="12" customHeight="1" thickBot="1" x14ac:dyDescent="0.35">
      <c r="A91" s="73" t="s">
        <v>10</v>
      </c>
      <c r="B91" s="113" t="s">
        <v>229</v>
      </c>
      <c r="C91" s="55"/>
      <c r="D91" s="55"/>
      <c r="E91" s="55">
        <f t="shared" ref="E91" si="55">+E92+E94+E96</f>
        <v>0</v>
      </c>
      <c r="F91" s="55">
        <f t="shared" ref="F91:G91" si="56">+F92+F94+F96</f>
        <v>0</v>
      </c>
      <c r="G91" s="55">
        <f t="shared" si="56"/>
        <v>0</v>
      </c>
      <c r="H91" s="55">
        <f>SUM(H96,H94,H92)</f>
        <v>0</v>
      </c>
      <c r="I91" s="55">
        <f t="shared" ref="I91" si="57">+I92+I94+I96</f>
        <v>0</v>
      </c>
      <c r="J91" s="368"/>
    </row>
    <row r="92" spans="1:10" ht="12" customHeight="1" x14ac:dyDescent="0.3">
      <c r="A92" s="76" t="s">
        <v>12</v>
      </c>
      <c r="B92" s="19" t="s">
        <v>61</v>
      </c>
      <c r="C92" s="78"/>
      <c r="D92" s="78"/>
      <c r="E92" s="78">
        <f t="shared" si="53"/>
        <v>0</v>
      </c>
      <c r="F92" s="78"/>
      <c r="G92" s="78"/>
      <c r="H92" s="78">
        <f t="shared" ref="H92:H96" si="58">SUM(F92:G92)</f>
        <v>0</v>
      </c>
      <c r="I92" s="78"/>
      <c r="J92" s="374"/>
    </row>
    <row r="93" spans="1:10" ht="12" customHeight="1" x14ac:dyDescent="0.3">
      <c r="A93" s="76" t="s">
        <v>14</v>
      </c>
      <c r="B93" s="114" t="s">
        <v>230</v>
      </c>
      <c r="C93" s="78"/>
      <c r="D93" s="78"/>
      <c r="E93" s="78">
        <f t="shared" si="53"/>
        <v>0</v>
      </c>
      <c r="F93" s="78"/>
      <c r="G93" s="78"/>
      <c r="H93" s="78">
        <f t="shared" si="58"/>
        <v>0</v>
      </c>
      <c r="I93" s="78"/>
      <c r="J93" s="374"/>
    </row>
    <row r="94" spans="1:10" ht="12" customHeight="1" x14ac:dyDescent="0.3">
      <c r="A94" s="76" t="s">
        <v>16</v>
      </c>
      <c r="B94" s="114" t="s">
        <v>62</v>
      </c>
      <c r="C94" s="81"/>
      <c r="D94" s="81"/>
      <c r="E94" s="81">
        <f t="shared" si="53"/>
        <v>0</v>
      </c>
      <c r="F94" s="81"/>
      <c r="G94" s="81"/>
      <c r="H94" s="81">
        <f t="shared" si="58"/>
        <v>0</v>
      </c>
      <c r="I94" s="81"/>
      <c r="J94" s="366"/>
    </row>
    <row r="95" spans="1:10" ht="12" customHeight="1" x14ac:dyDescent="0.3">
      <c r="A95" s="76" t="s">
        <v>18</v>
      </c>
      <c r="B95" s="114" t="s">
        <v>231</v>
      </c>
      <c r="C95" s="58"/>
      <c r="D95" s="58"/>
      <c r="E95" s="58">
        <f t="shared" si="53"/>
        <v>0</v>
      </c>
      <c r="F95" s="58"/>
      <c r="G95" s="58"/>
      <c r="H95" s="58">
        <f t="shared" si="58"/>
        <v>0</v>
      </c>
      <c r="I95" s="58"/>
      <c r="J95" s="382"/>
    </row>
    <row r="96" spans="1:10" ht="12" customHeight="1" thickBot="1" x14ac:dyDescent="0.35">
      <c r="A96" s="76" t="s">
        <v>115</v>
      </c>
      <c r="B96" s="115" t="s">
        <v>232</v>
      </c>
      <c r="C96" s="58"/>
      <c r="D96" s="58"/>
      <c r="E96" s="58">
        <f t="shared" si="53"/>
        <v>0</v>
      </c>
      <c r="F96" s="58"/>
      <c r="G96" s="58"/>
      <c r="H96" s="58">
        <f t="shared" si="58"/>
        <v>0</v>
      </c>
      <c r="I96" s="58"/>
      <c r="J96" s="382"/>
    </row>
    <row r="97" spans="1:10" ht="12" customHeight="1" thickBot="1" x14ac:dyDescent="0.35">
      <c r="A97" s="73" t="s">
        <v>20</v>
      </c>
      <c r="B97" s="24" t="s">
        <v>233</v>
      </c>
      <c r="C97" s="55">
        <f>+C98+C99</f>
        <v>0</v>
      </c>
      <c r="D97" s="55"/>
      <c r="E97" s="55">
        <f t="shared" ref="E97" si="59">+E98+E99</f>
        <v>0</v>
      </c>
      <c r="F97" s="55">
        <f t="shared" ref="F97:G97" si="60">+F98+F99</f>
        <v>0</v>
      </c>
      <c r="G97" s="55">
        <f t="shared" si="60"/>
        <v>0</v>
      </c>
      <c r="H97" s="55">
        <f>+H98+H99</f>
        <v>0</v>
      </c>
      <c r="I97" s="55">
        <f t="shared" ref="I97" si="61">+I98+I99</f>
        <v>0</v>
      </c>
      <c r="J97" s="368"/>
    </row>
    <row r="98" spans="1:10" ht="12" customHeight="1" x14ac:dyDescent="0.3">
      <c r="A98" s="76" t="s">
        <v>120</v>
      </c>
      <c r="B98" s="22" t="s">
        <v>234</v>
      </c>
      <c r="C98" s="78"/>
      <c r="D98" s="78"/>
      <c r="E98" s="78">
        <f t="shared" si="53"/>
        <v>0</v>
      </c>
      <c r="F98" s="78"/>
      <c r="G98" s="78"/>
      <c r="H98" s="78">
        <f t="shared" ref="H98:H99" si="62">SUM(F98:G98)</f>
        <v>0</v>
      </c>
      <c r="I98" s="78"/>
      <c r="J98" s="374"/>
    </row>
    <row r="99" spans="1:10" ht="12" customHeight="1" thickBot="1" x14ac:dyDescent="0.35">
      <c r="A99" s="82" t="s">
        <v>122</v>
      </c>
      <c r="B99" s="114" t="s">
        <v>235</v>
      </c>
      <c r="C99" s="85"/>
      <c r="D99" s="85"/>
      <c r="E99" s="85">
        <f t="shared" si="53"/>
        <v>0</v>
      </c>
      <c r="F99" s="85"/>
      <c r="G99" s="85"/>
      <c r="H99" s="85">
        <f t="shared" si="62"/>
        <v>0</v>
      </c>
      <c r="I99" s="85"/>
      <c r="J99" s="367"/>
    </row>
    <row r="100" spans="1:10" ht="12" customHeight="1" thickBot="1" x14ac:dyDescent="0.35">
      <c r="A100" s="73" t="s">
        <v>22</v>
      </c>
      <c r="B100" s="24" t="s">
        <v>103</v>
      </c>
      <c r="C100" s="55">
        <f>+C85+C91+C97</f>
        <v>0</v>
      </c>
      <c r="D100" s="55"/>
      <c r="E100" s="55">
        <f t="shared" ref="E100" si="63">+E85+E91+E97</f>
        <v>0</v>
      </c>
      <c r="F100" s="55">
        <f t="shared" ref="F100:G100" si="64">+F85+F91+F97</f>
        <v>0</v>
      </c>
      <c r="G100" s="55">
        <f t="shared" si="64"/>
        <v>0</v>
      </c>
      <c r="H100" s="55">
        <f>+H85+H91+H97</f>
        <v>0</v>
      </c>
      <c r="I100" s="55">
        <f t="shared" ref="I100" si="65">+I85+I91+I97</f>
        <v>0</v>
      </c>
      <c r="J100" s="368"/>
    </row>
    <row r="101" spans="1:10" ht="12" customHeight="1" thickBot="1" x14ac:dyDescent="0.35">
      <c r="A101" s="73" t="s">
        <v>29</v>
      </c>
      <c r="B101" s="24" t="s">
        <v>71</v>
      </c>
      <c r="C101" s="55">
        <f>+C102+C103+C104</f>
        <v>0</v>
      </c>
      <c r="D101" s="55"/>
      <c r="E101" s="55">
        <f t="shared" ref="E101" si="66">+E102+E103+E104</f>
        <v>0</v>
      </c>
      <c r="F101" s="55">
        <f t="shared" ref="F101:G101" si="67">+F102+F103+F104</f>
        <v>0</v>
      </c>
      <c r="G101" s="55">
        <f t="shared" si="67"/>
        <v>0</v>
      </c>
      <c r="H101" s="55">
        <f>+H102+H103+H104</f>
        <v>0</v>
      </c>
      <c r="I101" s="55">
        <f t="shared" ref="I101" si="68">+I102+I103+I104</f>
        <v>0</v>
      </c>
      <c r="J101" s="368"/>
    </row>
    <row r="102" spans="1:10" ht="12" customHeight="1" x14ac:dyDescent="0.3">
      <c r="A102" s="76" t="s">
        <v>31</v>
      </c>
      <c r="B102" s="22" t="s">
        <v>72</v>
      </c>
      <c r="C102" s="58"/>
      <c r="D102" s="58"/>
      <c r="E102" s="58">
        <f t="shared" si="53"/>
        <v>0</v>
      </c>
      <c r="F102" s="58"/>
      <c r="G102" s="58"/>
      <c r="H102" s="58">
        <f t="shared" ref="H102:H104" si="69">SUM(F102:G102)</f>
        <v>0</v>
      </c>
      <c r="I102" s="58"/>
      <c r="J102" s="382"/>
    </row>
    <row r="103" spans="1:10" ht="12" customHeight="1" x14ac:dyDescent="0.3">
      <c r="A103" s="76" t="s">
        <v>33</v>
      </c>
      <c r="B103" s="22" t="s">
        <v>73</v>
      </c>
      <c r="C103" s="58"/>
      <c r="D103" s="58"/>
      <c r="E103" s="58">
        <f t="shared" si="53"/>
        <v>0</v>
      </c>
      <c r="F103" s="58"/>
      <c r="G103" s="58"/>
      <c r="H103" s="58">
        <f t="shared" si="69"/>
        <v>0</v>
      </c>
      <c r="I103" s="58"/>
      <c r="J103" s="382"/>
    </row>
    <row r="104" spans="1:10" ht="12" customHeight="1" thickBot="1" x14ac:dyDescent="0.35">
      <c r="A104" s="112" t="s">
        <v>35</v>
      </c>
      <c r="B104" s="61" t="s">
        <v>74</v>
      </c>
      <c r="C104" s="58"/>
      <c r="D104" s="58"/>
      <c r="E104" s="58">
        <f t="shared" si="53"/>
        <v>0</v>
      </c>
      <c r="F104" s="58"/>
      <c r="G104" s="58"/>
      <c r="H104" s="58">
        <f t="shared" si="69"/>
        <v>0</v>
      </c>
      <c r="I104" s="58"/>
      <c r="J104" s="382"/>
    </row>
    <row r="105" spans="1:10" ht="12" customHeight="1" thickBot="1" x14ac:dyDescent="0.35">
      <c r="A105" s="73" t="s">
        <v>37</v>
      </c>
      <c r="B105" s="24" t="s">
        <v>75</v>
      </c>
      <c r="C105" s="55">
        <f>+C106+C107+C108+C109</f>
        <v>0</v>
      </c>
      <c r="D105" s="55"/>
      <c r="E105" s="55">
        <f t="shared" si="53"/>
        <v>0</v>
      </c>
      <c r="F105" s="55">
        <f t="shared" ref="F105:G105" si="70">+F106+F107+F108+F109</f>
        <v>0</v>
      </c>
      <c r="G105" s="55">
        <f t="shared" si="70"/>
        <v>0</v>
      </c>
      <c r="H105" s="55">
        <f>+H106+H107+H108+H109</f>
        <v>0</v>
      </c>
      <c r="I105" s="55">
        <f t="shared" ref="I105" si="71">+I106+I107+I108+I109</f>
        <v>0</v>
      </c>
      <c r="J105" s="368"/>
    </row>
    <row r="106" spans="1:10" ht="12" customHeight="1" x14ac:dyDescent="0.3">
      <c r="A106" s="76" t="s">
        <v>76</v>
      </c>
      <c r="B106" s="22" t="s">
        <v>77</v>
      </c>
      <c r="C106" s="58"/>
      <c r="D106" s="58"/>
      <c r="E106" s="58">
        <f t="shared" si="53"/>
        <v>0</v>
      </c>
      <c r="F106" s="58"/>
      <c r="G106" s="58"/>
      <c r="H106" s="58">
        <f t="shared" ref="H106:H109" si="72">SUM(F106:G106)</f>
        <v>0</v>
      </c>
      <c r="I106" s="58"/>
      <c r="J106" s="382"/>
    </row>
    <row r="107" spans="1:10" ht="12" customHeight="1" x14ac:dyDescent="0.3">
      <c r="A107" s="76" t="s">
        <v>78</v>
      </c>
      <c r="B107" s="22" t="s">
        <v>79</v>
      </c>
      <c r="C107" s="58"/>
      <c r="D107" s="58"/>
      <c r="E107" s="58">
        <f t="shared" si="53"/>
        <v>0</v>
      </c>
      <c r="F107" s="58"/>
      <c r="G107" s="58"/>
      <c r="H107" s="58">
        <f t="shared" si="72"/>
        <v>0</v>
      </c>
      <c r="I107" s="58"/>
      <c r="J107" s="382"/>
    </row>
    <row r="108" spans="1:10" ht="12" customHeight="1" x14ac:dyDescent="0.3">
      <c r="A108" s="76" t="s">
        <v>80</v>
      </c>
      <c r="B108" s="22" t="s">
        <v>81</v>
      </c>
      <c r="C108" s="58"/>
      <c r="D108" s="58"/>
      <c r="E108" s="58">
        <f t="shared" si="53"/>
        <v>0</v>
      </c>
      <c r="F108" s="58"/>
      <c r="G108" s="58"/>
      <c r="H108" s="58">
        <f t="shared" si="72"/>
        <v>0</v>
      </c>
      <c r="I108" s="58"/>
      <c r="J108" s="382"/>
    </row>
    <row r="109" spans="1:10" ht="12" customHeight="1" thickBot="1" x14ac:dyDescent="0.35">
      <c r="A109" s="112" t="s">
        <v>82</v>
      </c>
      <c r="B109" s="61" t="s">
        <v>83</v>
      </c>
      <c r="C109" s="58"/>
      <c r="D109" s="58"/>
      <c r="E109" s="58">
        <f t="shared" si="53"/>
        <v>0</v>
      </c>
      <c r="F109" s="58"/>
      <c r="G109" s="58"/>
      <c r="H109" s="58">
        <f t="shared" si="72"/>
        <v>0</v>
      </c>
      <c r="I109" s="58"/>
      <c r="J109" s="382"/>
    </row>
    <row r="110" spans="1:10" ht="12" customHeight="1" thickBot="1" x14ac:dyDescent="0.35">
      <c r="A110" s="73" t="s">
        <v>39</v>
      </c>
      <c r="B110" s="24" t="s">
        <v>84</v>
      </c>
      <c r="C110" s="62">
        <f>+C111+C112+C114+C115</f>
        <v>0</v>
      </c>
      <c r="D110" s="62"/>
      <c r="E110" s="62">
        <f t="shared" si="53"/>
        <v>0</v>
      </c>
      <c r="F110" s="62">
        <f t="shared" ref="F110:G110" si="73">+F111+F112+F114+F115</f>
        <v>0</v>
      </c>
      <c r="G110" s="62">
        <f t="shared" si="73"/>
        <v>0</v>
      </c>
      <c r="H110" s="62">
        <f>+H111+H112+H114+H115+H113</f>
        <v>0</v>
      </c>
      <c r="I110" s="62">
        <f t="shared" ref="I110" si="74">+I111+I112+I114+I115+I113</f>
        <v>0</v>
      </c>
      <c r="J110" s="375"/>
    </row>
    <row r="111" spans="1:10" ht="12" customHeight="1" x14ac:dyDescent="0.3">
      <c r="A111" s="76" t="s">
        <v>85</v>
      </c>
      <c r="B111" s="22" t="s">
        <v>86</v>
      </c>
      <c r="C111" s="58"/>
      <c r="D111" s="58"/>
      <c r="E111" s="58">
        <f t="shared" si="53"/>
        <v>0</v>
      </c>
      <c r="F111" s="58"/>
      <c r="G111" s="58"/>
      <c r="H111" s="58">
        <f t="shared" ref="H111:H115" si="75">SUM(F111:G111)</f>
        <v>0</v>
      </c>
      <c r="I111" s="58"/>
      <c r="J111" s="382"/>
    </row>
    <row r="112" spans="1:10" ht="12" customHeight="1" x14ac:dyDescent="0.3">
      <c r="A112" s="76" t="s">
        <v>87</v>
      </c>
      <c r="B112" s="22" t="s">
        <v>88</v>
      </c>
      <c r="C112" s="58"/>
      <c r="D112" s="58"/>
      <c r="E112" s="58">
        <f t="shared" si="53"/>
        <v>0</v>
      </c>
      <c r="F112" s="58"/>
      <c r="G112" s="58"/>
      <c r="H112" s="58">
        <f t="shared" si="75"/>
        <v>0</v>
      </c>
      <c r="I112" s="58"/>
      <c r="J112" s="382"/>
    </row>
    <row r="113" spans="1:14" ht="12" customHeight="1" x14ac:dyDescent="0.3">
      <c r="A113" s="76" t="s">
        <v>89</v>
      </c>
      <c r="B113" s="22" t="s">
        <v>105</v>
      </c>
      <c r="C113" s="58"/>
      <c r="D113" s="58"/>
      <c r="E113" s="58">
        <f t="shared" si="53"/>
        <v>0</v>
      </c>
      <c r="F113" s="58"/>
      <c r="G113" s="58"/>
      <c r="H113" s="58">
        <f t="shared" si="75"/>
        <v>0</v>
      </c>
      <c r="I113" s="58"/>
      <c r="J113" s="382"/>
    </row>
    <row r="114" spans="1:14" ht="12" customHeight="1" x14ac:dyDescent="0.3">
      <c r="A114" s="76" t="s">
        <v>91</v>
      </c>
      <c r="B114" s="22" t="s">
        <v>90</v>
      </c>
      <c r="C114" s="58"/>
      <c r="D114" s="58"/>
      <c r="E114" s="58">
        <f t="shared" si="53"/>
        <v>0</v>
      </c>
      <c r="F114" s="58"/>
      <c r="G114" s="58"/>
      <c r="H114" s="58">
        <f t="shared" si="75"/>
        <v>0</v>
      </c>
      <c r="I114" s="58"/>
      <c r="J114" s="382"/>
    </row>
    <row r="115" spans="1:14" ht="12" customHeight="1" thickBot="1" x14ac:dyDescent="0.35">
      <c r="A115" s="112" t="s">
        <v>104</v>
      </c>
      <c r="B115" s="61" t="s">
        <v>92</v>
      </c>
      <c r="C115" s="58"/>
      <c r="D115" s="58"/>
      <c r="E115" s="58">
        <f t="shared" si="53"/>
        <v>0</v>
      </c>
      <c r="F115" s="58"/>
      <c r="G115" s="58"/>
      <c r="H115" s="58">
        <f t="shared" si="75"/>
        <v>0</v>
      </c>
      <c r="I115" s="58"/>
      <c r="J115" s="382"/>
    </row>
    <row r="116" spans="1:14" ht="12" customHeight="1" thickBot="1" x14ac:dyDescent="0.35">
      <c r="A116" s="73" t="s">
        <v>41</v>
      </c>
      <c r="B116" s="24" t="s">
        <v>93</v>
      </c>
      <c r="C116" s="116">
        <f>+C117+C118+C119+C120</f>
        <v>0</v>
      </c>
      <c r="D116" s="116"/>
      <c r="E116" s="116">
        <f t="shared" si="53"/>
        <v>0</v>
      </c>
      <c r="F116" s="116">
        <f t="shared" ref="F116:G116" si="76">+F117+F118+F119+F120</f>
        <v>0</v>
      </c>
      <c r="G116" s="116">
        <f t="shared" si="76"/>
        <v>0</v>
      </c>
      <c r="H116" s="116">
        <f>+H117+H118+H119+H120</f>
        <v>0</v>
      </c>
      <c r="I116" s="116">
        <f t="shared" ref="I116" si="77">+I117+I118+I119+I120</f>
        <v>0</v>
      </c>
      <c r="J116" s="383"/>
    </row>
    <row r="117" spans="1:14" ht="12" customHeight="1" x14ac:dyDescent="0.3">
      <c r="A117" s="76" t="s">
        <v>94</v>
      </c>
      <c r="B117" s="22" t="s">
        <v>95</v>
      </c>
      <c r="C117" s="58"/>
      <c r="D117" s="58"/>
      <c r="E117" s="58">
        <f t="shared" si="53"/>
        <v>0</v>
      </c>
      <c r="F117" s="58"/>
      <c r="G117" s="58"/>
      <c r="H117" s="58">
        <f t="shared" ref="H117:H120" si="78">SUM(F117:G117)</f>
        <v>0</v>
      </c>
      <c r="I117" s="58"/>
      <c r="J117" s="382"/>
    </row>
    <row r="118" spans="1:14" ht="12" customHeight="1" x14ac:dyDescent="0.3">
      <c r="A118" s="76" t="s">
        <v>96</v>
      </c>
      <c r="B118" s="22" t="s">
        <v>97</v>
      </c>
      <c r="C118" s="58"/>
      <c r="D118" s="58"/>
      <c r="E118" s="58">
        <f t="shared" si="53"/>
        <v>0</v>
      </c>
      <c r="F118" s="58"/>
      <c r="G118" s="58"/>
      <c r="H118" s="58">
        <f t="shared" si="78"/>
        <v>0</v>
      </c>
      <c r="I118" s="58"/>
      <c r="J118" s="382"/>
    </row>
    <row r="119" spans="1:14" ht="12" customHeight="1" x14ac:dyDescent="0.3">
      <c r="A119" s="76" t="s">
        <v>98</v>
      </c>
      <c r="B119" s="22" t="s">
        <v>99</v>
      </c>
      <c r="C119" s="58"/>
      <c r="D119" s="58"/>
      <c r="E119" s="58">
        <f t="shared" si="53"/>
        <v>0</v>
      </c>
      <c r="F119" s="58"/>
      <c r="G119" s="58"/>
      <c r="H119" s="58">
        <f t="shared" si="78"/>
        <v>0</v>
      </c>
      <c r="I119" s="58"/>
      <c r="J119" s="382"/>
    </row>
    <row r="120" spans="1:14" ht="12" customHeight="1" thickBot="1" x14ac:dyDescent="0.35">
      <c r="A120" s="112" t="s">
        <v>100</v>
      </c>
      <c r="B120" s="61" t="s">
        <v>101</v>
      </c>
      <c r="C120" s="204"/>
      <c r="D120" s="204"/>
      <c r="E120" s="58">
        <f t="shared" si="53"/>
        <v>0</v>
      </c>
      <c r="F120" s="58"/>
      <c r="G120" s="58"/>
      <c r="H120" s="58">
        <f t="shared" si="78"/>
        <v>0</v>
      </c>
      <c r="I120" s="58"/>
      <c r="J120" s="382"/>
    </row>
    <row r="121" spans="1:14" ht="12" customHeight="1" thickBot="1" x14ac:dyDescent="0.35">
      <c r="A121" s="206" t="s">
        <v>43</v>
      </c>
      <c r="B121" s="24" t="s">
        <v>352</v>
      </c>
      <c r="C121" s="205"/>
      <c r="D121" s="203"/>
      <c r="E121" s="203"/>
      <c r="F121" s="203"/>
      <c r="G121" s="203"/>
      <c r="H121" s="203"/>
      <c r="I121" s="203"/>
      <c r="J121" s="384"/>
    </row>
    <row r="122" spans="1:14" ht="15" customHeight="1" thickBot="1" x14ac:dyDescent="0.35">
      <c r="A122" s="73" t="s">
        <v>51</v>
      </c>
      <c r="B122" s="24" t="s">
        <v>353</v>
      </c>
      <c r="C122" s="117">
        <f>+C101+C105+C110+C116</f>
        <v>0</v>
      </c>
      <c r="D122" s="117"/>
      <c r="E122" s="117">
        <f t="shared" ref="E122" si="79">+E101+E105+E110+E116</f>
        <v>0</v>
      </c>
      <c r="F122" s="117">
        <f t="shared" ref="F122:G122" si="80">+F101+F105+F110+F116</f>
        <v>0</v>
      </c>
      <c r="G122" s="117">
        <f t="shared" si="80"/>
        <v>0</v>
      </c>
      <c r="H122" s="117">
        <f>+H101+H105+H110+H116</f>
        <v>0</v>
      </c>
      <c r="I122" s="117">
        <f t="shared" ref="I122" si="81">+I101+I105+I110+I116</f>
        <v>0</v>
      </c>
      <c r="J122" s="369"/>
      <c r="K122" s="118"/>
      <c r="L122" s="119"/>
      <c r="M122" s="119"/>
      <c r="N122" s="119"/>
    </row>
    <row r="123" spans="1:14" s="75" customFormat="1" ht="12.9" customHeight="1" thickBot="1" x14ac:dyDescent="0.3">
      <c r="A123" s="120" t="s">
        <v>249</v>
      </c>
      <c r="B123" s="121" t="s">
        <v>354</v>
      </c>
      <c r="C123" s="117">
        <f>+C100+C122</f>
        <v>0</v>
      </c>
      <c r="D123" s="117"/>
      <c r="E123" s="117">
        <f t="shared" ref="E123" si="82">+E100+E122</f>
        <v>0</v>
      </c>
      <c r="F123" s="117">
        <f t="shared" ref="F123:G123" si="83">+F100+F122</f>
        <v>0</v>
      </c>
      <c r="G123" s="117">
        <f t="shared" si="83"/>
        <v>0</v>
      </c>
      <c r="H123" s="117">
        <f>+H100+H122</f>
        <v>0</v>
      </c>
      <c r="I123" s="117">
        <f t="shared" ref="I123" si="84">+I100+I122</f>
        <v>0</v>
      </c>
      <c r="J123" s="369"/>
    </row>
    <row r="124" spans="1:14" ht="7.5" customHeight="1" x14ac:dyDescent="0.3"/>
    <row r="125" spans="1:14" x14ac:dyDescent="0.3">
      <c r="A125" s="767" t="s">
        <v>236</v>
      </c>
      <c r="B125" s="767"/>
      <c r="C125" s="767"/>
      <c r="D125" s="202"/>
      <c r="E125" s="202"/>
      <c r="F125" s="202"/>
      <c r="G125" s="202"/>
      <c r="H125" s="202"/>
      <c r="I125" s="202"/>
      <c r="J125" s="386"/>
    </row>
    <row r="126" spans="1:14" ht="15" customHeight="1" thickBot="1" x14ac:dyDescent="0.35">
      <c r="A126" s="764" t="s">
        <v>237</v>
      </c>
      <c r="B126" s="764"/>
      <c r="C126" s="65"/>
      <c r="D126" s="65"/>
      <c r="E126" s="65"/>
      <c r="F126" s="65"/>
      <c r="G126" s="65"/>
      <c r="H126" s="65" t="s">
        <v>374</v>
      </c>
      <c r="I126" s="65"/>
      <c r="J126" s="371"/>
    </row>
    <row r="127" spans="1:14" ht="13.5" customHeight="1" thickBot="1" x14ac:dyDescent="0.35">
      <c r="A127" s="73">
        <v>1</v>
      </c>
      <c r="B127" s="113" t="s">
        <v>238</v>
      </c>
      <c r="C127" s="55">
        <f>+C55-C100</f>
        <v>0</v>
      </c>
      <c r="D127" s="55"/>
      <c r="E127" s="55">
        <f t="shared" ref="E127" si="85">+E55-E100</f>
        <v>0</v>
      </c>
      <c r="F127" s="55">
        <f t="shared" ref="F127:J127" si="86">+F55-F100</f>
        <v>0</v>
      </c>
      <c r="G127" s="55">
        <f t="shared" si="86"/>
        <v>0</v>
      </c>
      <c r="H127" s="55">
        <f t="shared" si="86"/>
        <v>0</v>
      </c>
      <c r="I127" s="55">
        <f t="shared" si="86"/>
        <v>0</v>
      </c>
      <c r="J127" s="368">
        <f t="shared" si="86"/>
        <v>0</v>
      </c>
    </row>
    <row r="128" spans="1:14" ht="27.75" customHeight="1" thickBot="1" x14ac:dyDescent="0.35">
      <c r="A128" s="73" t="s">
        <v>10</v>
      </c>
      <c r="B128" s="113" t="s">
        <v>239</v>
      </c>
      <c r="C128" s="55">
        <f>+C78-C122</f>
        <v>0</v>
      </c>
      <c r="D128" s="55"/>
      <c r="E128" s="55">
        <f t="shared" ref="E128" si="87">+E78-E122</f>
        <v>0</v>
      </c>
      <c r="F128" s="55">
        <f t="shared" ref="F128:J128" si="88">+F78-F122</f>
        <v>0</v>
      </c>
      <c r="G128" s="55">
        <f t="shared" si="88"/>
        <v>0</v>
      </c>
      <c r="H128" s="55">
        <f t="shared" si="88"/>
        <v>0</v>
      </c>
      <c r="I128" s="55">
        <f t="shared" si="88"/>
        <v>0</v>
      </c>
      <c r="J128" s="368">
        <f t="shared" si="88"/>
        <v>0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Header xml:space="preserve">&amp;C&amp;"Times New Roman CE,Félkövér"&amp;12VÖLGYSÉGI ÖNKORMÁNYZATOK TÁRSULÁSA
2022. ÉVI KÖLTSÉGVETÉSÁLLAMI (ÁLLAMIGAZGATÁSI) FELADATOK MÉRLEGE&amp;R&amp;"Times New Roman CE,Félkövér dőlt" 1.4. melléklet </oddHeader>
  </headerFooter>
  <rowBreaks count="1" manualBreakCount="1">
    <brk id="8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Q65"/>
  <sheetViews>
    <sheetView view="pageBreakPreview" zoomScale="130" zoomScaleNormal="115" zoomScaleSheetLayoutView="130" workbookViewId="0">
      <selection activeCell="P2" sqref="P2"/>
    </sheetView>
  </sheetViews>
  <sheetFormatPr defaultRowHeight="13.2" x14ac:dyDescent="0.3"/>
  <cols>
    <col min="1" max="1" width="5.88671875" style="53" customWidth="1"/>
    <col min="2" max="2" width="47.33203125" style="128" customWidth="1"/>
    <col min="3" max="3" width="14" style="53" customWidth="1"/>
    <col min="4" max="7" width="14" style="53" hidden="1" customWidth="1"/>
    <col min="8" max="9" width="14" style="53" customWidth="1"/>
    <col min="10" max="10" width="47.33203125" style="53" customWidth="1"/>
    <col min="11" max="11" width="14" style="53" customWidth="1"/>
    <col min="12" max="15" width="14" style="53" hidden="1" customWidth="1"/>
    <col min="16" max="17" width="14" style="53" customWidth="1"/>
    <col min="18" max="267" width="9.109375" style="53"/>
    <col min="268" max="268" width="5.88671875" style="53" customWidth="1"/>
    <col min="269" max="269" width="47.33203125" style="53" customWidth="1"/>
    <col min="270" max="270" width="14" style="53" customWidth="1"/>
    <col min="271" max="271" width="47.33203125" style="53" customWidth="1"/>
    <col min="272" max="272" width="14" style="53" customWidth="1"/>
    <col min="273" max="273" width="4.109375" style="53" customWidth="1"/>
    <col min="274" max="523" width="9.109375" style="53"/>
    <col min="524" max="524" width="5.88671875" style="53" customWidth="1"/>
    <col min="525" max="525" width="47.33203125" style="53" customWidth="1"/>
    <col min="526" max="526" width="14" style="53" customWidth="1"/>
    <col min="527" max="527" width="47.33203125" style="53" customWidth="1"/>
    <col min="528" max="528" width="14" style="53" customWidth="1"/>
    <col min="529" max="529" width="4.109375" style="53" customWidth="1"/>
    <col min="530" max="779" width="9.109375" style="53"/>
    <col min="780" max="780" width="5.88671875" style="53" customWidth="1"/>
    <col min="781" max="781" width="47.33203125" style="53" customWidth="1"/>
    <col min="782" max="782" width="14" style="53" customWidth="1"/>
    <col min="783" max="783" width="47.33203125" style="53" customWidth="1"/>
    <col min="784" max="784" width="14" style="53" customWidth="1"/>
    <col min="785" max="785" width="4.109375" style="53" customWidth="1"/>
    <col min="786" max="1035" width="9.109375" style="53"/>
    <col min="1036" max="1036" width="5.88671875" style="53" customWidth="1"/>
    <col min="1037" max="1037" width="47.33203125" style="53" customWidth="1"/>
    <col min="1038" max="1038" width="14" style="53" customWidth="1"/>
    <col min="1039" max="1039" width="47.33203125" style="53" customWidth="1"/>
    <col min="1040" max="1040" width="14" style="53" customWidth="1"/>
    <col min="1041" max="1041" width="4.109375" style="53" customWidth="1"/>
    <col min="1042" max="1291" width="9.109375" style="53"/>
    <col min="1292" max="1292" width="5.88671875" style="53" customWidth="1"/>
    <col min="1293" max="1293" width="47.33203125" style="53" customWidth="1"/>
    <col min="1294" max="1294" width="14" style="53" customWidth="1"/>
    <col min="1295" max="1295" width="47.33203125" style="53" customWidth="1"/>
    <col min="1296" max="1296" width="14" style="53" customWidth="1"/>
    <col min="1297" max="1297" width="4.109375" style="53" customWidth="1"/>
    <col min="1298" max="1547" width="9.109375" style="53"/>
    <col min="1548" max="1548" width="5.88671875" style="53" customWidth="1"/>
    <col min="1549" max="1549" width="47.33203125" style="53" customWidth="1"/>
    <col min="1550" max="1550" width="14" style="53" customWidth="1"/>
    <col min="1551" max="1551" width="47.33203125" style="53" customWidth="1"/>
    <col min="1552" max="1552" width="14" style="53" customWidth="1"/>
    <col min="1553" max="1553" width="4.109375" style="53" customWidth="1"/>
    <col min="1554" max="1803" width="9.109375" style="53"/>
    <col min="1804" max="1804" width="5.88671875" style="53" customWidth="1"/>
    <col min="1805" max="1805" width="47.33203125" style="53" customWidth="1"/>
    <col min="1806" max="1806" width="14" style="53" customWidth="1"/>
    <col min="1807" max="1807" width="47.33203125" style="53" customWidth="1"/>
    <col min="1808" max="1808" width="14" style="53" customWidth="1"/>
    <col min="1809" max="1809" width="4.109375" style="53" customWidth="1"/>
    <col min="1810" max="2059" width="9.109375" style="53"/>
    <col min="2060" max="2060" width="5.88671875" style="53" customWidth="1"/>
    <col min="2061" max="2061" width="47.33203125" style="53" customWidth="1"/>
    <col min="2062" max="2062" width="14" style="53" customWidth="1"/>
    <col min="2063" max="2063" width="47.33203125" style="53" customWidth="1"/>
    <col min="2064" max="2064" width="14" style="53" customWidth="1"/>
    <col min="2065" max="2065" width="4.109375" style="53" customWidth="1"/>
    <col min="2066" max="2315" width="9.109375" style="53"/>
    <col min="2316" max="2316" width="5.88671875" style="53" customWidth="1"/>
    <col min="2317" max="2317" width="47.33203125" style="53" customWidth="1"/>
    <col min="2318" max="2318" width="14" style="53" customWidth="1"/>
    <col min="2319" max="2319" width="47.33203125" style="53" customWidth="1"/>
    <col min="2320" max="2320" width="14" style="53" customWidth="1"/>
    <col min="2321" max="2321" width="4.109375" style="53" customWidth="1"/>
    <col min="2322" max="2571" width="9.109375" style="53"/>
    <col min="2572" max="2572" width="5.88671875" style="53" customWidth="1"/>
    <col min="2573" max="2573" width="47.33203125" style="53" customWidth="1"/>
    <col min="2574" max="2574" width="14" style="53" customWidth="1"/>
    <col min="2575" max="2575" width="47.33203125" style="53" customWidth="1"/>
    <col min="2576" max="2576" width="14" style="53" customWidth="1"/>
    <col min="2577" max="2577" width="4.109375" style="53" customWidth="1"/>
    <col min="2578" max="2827" width="9.109375" style="53"/>
    <col min="2828" max="2828" width="5.88671875" style="53" customWidth="1"/>
    <col min="2829" max="2829" width="47.33203125" style="53" customWidth="1"/>
    <col min="2830" max="2830" width="14" style="53" customWidth="1"/>
    <col min="2831" max="2831" width="47.33203125" style="53" customWidth="1"/>
    <col min="2832" max="2832" width="14" style="53" customWidth="1"/>
    <col min="2833" max="2833" width="4.109375" style="53" customWidth="1"/>
    <col min="2834" max="3083" width="9.109375" style="53"/>
    <col min="3084" max="3084" width="5.88671875" style="53" customWidth="1"/>
    <col min="3085" max="3085" width="47.33203125" style="53" customWidth="1"/>
    <col min="3086" max="3086" width="14" style="53" customWidth="1"/>
    <col min="3087" max="3087" width="47.33203125" style="53" customWidth="1"/>
    <col min="3088" max="3088" width="14" style="53" customWidth="1"/>
    <col min="3089" max="3089" width="4.109375" style="53" customWidth="1"/>
    <col min="3090" max="3339" width="9.109375" style="53"/>
    <col min="3340" max="3340" width="5.88671875" style="53" customWidth="1"/>
    <col min="3341" max="3341" width="47.33203125" style="53" customWidth="1"/>
    <col min="3342" max="3342" width="14" style="53" customWidth="1"/>
    <col min="3343" max="3343" width="47.33203125" style="53" customWidth="1"/>
    <col min="3344" max="3344" width="14" style="53" customWidth="1"/>
    <col min="3345" max="3345" width="4.109375" style="53" customWidth="1"/>
    <col min="3346" max="3595" width="9.109375" style="53"/>
    <col min="3596" max="3596" width="5.88671875" style="53" customWidth="1"/>
    <col min="3597" max="3597" width="47.33203125" style="53" customWidth="1"/>
    <col min="3598" max="3598" width="14" style="53" customWidth="1"/>
    <col min="3599" max="3599" width="47.33203125" style="53" customWidth="1"/>
    <col min="3600" max="3600" width="14" style="53" customWidth="1"/>
    <col min="3601" max="3601" width="4.109375" style="53" customWidth="1"/>
    <col min="3602" max="3851" width="9.109375" style="53"/>
    <col min="3852" max="3852" width="5.88671875" style="53" customWidth="1"/>
    <col min="3853" max="3853" width="47.33203125" style="53" customWidth="1"/>
    <col min="3854" max="3854" width="14" style="53" customWidth="1"/>
    <col min="3855" max="3855" width="47.33203125" style="53" customWidth="1"/>
    <col min="3856" max="3856" width="14" style="53" customWidth="1"/>
    <col min="3857" max="3857" width="4.109375" style="53" customWidth="1"/>
    <col min="3858" max="4107" width="9.109375" style="53"/>
    <col min="4108" max="4108" width="5.88671875" style="53" customWidth="1"/>
    <col min="4109" max="4109" width="47.33203125" style="53" customWidth="1"/>
    <col min="4110" max="4110" width="14" style="53" customWidth="1"/>
    <col min="4111" max="4111" width="47.33203125" style="53" customWidth="1"/>
    <col min="4112" max="4112" width="14" style="53" customWidth="1"/>
    <col min="4113" max="4113" width="4.109375" style="53" customWidth="1"/>
    <col min="4114" max="4363" width="9.109375" style="53"/>
    <col min="4364" max="4364" width="5.88671875" style="53" customWidth="1"/>
    <col min="4365" max="4365" width="47.33203125" style="53" customWidth="1"/>
    <col min="4366" max="4366" width="14" style="53" customWidth="1"/>
    <col min="4367" max="4367" width="47.33203125" style="53" customWidth="1"/>
    <col min="4368" max="4368" width="14" style="53" customWidth="1"/>
    <col min="4369" max="4369" width="4.109375" style="53" customWidth="1"/>
    <col min="4370" max="4619" width="9.109375" style="53"/>
    <col min="4620" max="4620" width="5.88671875" style="53" customWidth="1"/>
    <col min="4621" max="4621" width="47.33203125" style="53" customWidth="1"/>
    <col min="4622" max="4622" width="14" style="53" customWidth="1"/>
    <col min="4623" max="4623" width="47.33203125" style="53" customWidth="1"/>
    <col min="4624" max="4624" width="14" style="53" customWidth="1"/>
    <col min="4625" max="4625" width="4.109375" style="53" customWidth="1"/>
    <col min="4626" max="4875" width="9.109375" style="53"/>
    <col min="4876" max="4876" width="5.88671875" style="53" customWidth="1"/>
    <col min="4877" max="4877" width="47.33203125" style="53" customWidth="1"/>
    <col min="4878" max="4878" width="14" style="53" customWidth="1"/>
    <col min="4879" max="4879" width="47.33203125" style="53" customWidth="1"/>
    <col min="4880" max="4880" width="14" style="53" customWidth="1"/>
    <col min="4881" max="4881" width="4.109375" style="53" customWidth="1"/>
    <col min="4882" max="5131" width="9.109375" style="53"/>
    <col min="5132" max="5132" width="5.88671875" style="53" customWidth="1"/>
    <col min="5133" max="5133" width="47.33203125" style="53" customWidth="1"/>
    <col min="5134" max="5134" width="14" style="53" customWidth="1"/>
    <col min="5135" max="5135" width="47.33203125" style="53" customWidth="1"/>
    <col min="5136" max="5136" width="14" style="53" customWidth="1"/>
    <col min="5137" max="5137" width="4.109375" style="53" customWidth="1"/>
    <col min="5138" max="5387" width="9.109375" style="53"/>
    <col min="5388" max="5388" width="5.88671875" style="53" customWidth="1"/>
    <col min="5389" max="5389" width="47.33203125" style="53" customWidth="1"/>
    <col min="5390" max="5390" width="14" style="53" customWidth="1"/>
    <col min="5391" max="5391" width="47.33203125" style="53" customWidth="1"/>
    <col min="5392" max="5392" width="14" style="53" customWidth="1"/>
    <col min="5393" max="5393" width="4.109375" style="53" customWidth="1"/>
    <col min="5394" max="5643" width="9.109375" style="53"/>
    <col min="5644" max="5644" width="5.88671875" style="53" customWidth="1"/>
    <col min="5645" max="5645" width="47.33203125" style="53" customWidth="1"/>
    <col min="5646" max="5646" width="14" style="53" customWidth="1"/>
    <col min="5647" max="5647" width="47.33203125" style="53" customWidth="1"/>
    <col min="5648" max="5648" width="14" style="53" customWidth="1"/>
    <col min="5649" max="5649" width="4.109375" style="53" customWidth="1"/>
    <col min="5650" max="5899" width="9.109375" style="53"/>
    <col min="5900" max="5900" width="5.88671875" style="53" customWidth="1"/>
    <col min="5901" max="5901" width="47.33203125" style="53" customWidth="1"/>
    <col min="5902" max="5902" width="14" style="53" customWidth="1"/>
    <col min="5903" max="5903" width="47.33203125" style="53" customWidth="1"/>
    <col min="5904" max="5904" width="14" style="53" customWidth="1"/>
    <col min="5905" max="5905" width="4.109375" style="53" customWidth="1"/>
    <col min="5906" max="6155" width="9.109375" style="53"/>
    <col min="6156" max="6156" width="5.88671875" style="53" customWidth="1"/>
    <col min="6157" max="6157" width="47.33203125" style="53" customWidth="1"/>
    <col min="6158" max="6158" width="14" style="53" customWidth="1"/>
    <col min="6159" max="6159" width="47.33203125" style="53" customWidth="1"/>
    <col min="6160" max="6160" width="14" style="53" customWidth="1"/>
    <col min="6161" max="6161" width="4.109375" style="53" customWidth="1"/>
    <col min="6162" max="6411" width="9.109375" style="53"/>
    <col min="6412" max="6412" width="5.88671875" style="53" customWidth="1"/>
    <col min="6413" max="6413" width="47.33203125" style="53" customWidth="1"/>
    <col min="6414" max="6414" width="14" style="53" customWidth="1"/>
    <col min="6415" max="6415" width="47.33203125" style="53" customWidth="1"/>
    <col min="6416" max="6416" width="14" style="53" customWidth="1"/>
    <col min="6417" max="6417" width="4.109375" style="53" customWidth="1"/>
    <col min="6418" max="6667" width="9.109375" style="53"/>
    <col min="6668" max="6668" width="5.88671875" style="53" customWidth="1"/>
    <col min="6669" max="6669" width="47.33203125" style="53" customWidth="1"/>
    <col min="6670" max="6670" width="14" style="53" customWidth="1"/>
    <col min="6671" max="6671" width="47.33203125" style="53" customWidth="1"/>
    <col min="6672" max="6672" width="14" style="53" customWidth="1"/>
    <col min="6673" max="6673" width="4.109375" style="53" customWidth="1"/>
    <col min="6674" max="6923" width="9.109375" style="53"/>
    <col min="6924" max="6924" width="5.88671875" style="53" customWidth="1"/>
    <col min="6925" max="6925" width="47.33203125" style="53" customWidth="1"/>
    <col min="6926" max="6926" width="14" style="53" customWidth="1"/>
    <col min="6927" max="6927" width="47.33203125" style="53" customWidth="1"/>
    <col min="6928" max="6928" width="14" style="53" customWidth="1"/>
    <col min="6929" max="6929" width="4.109375" style="53" customWidth="1"/>
    <col min="6930" max="7179" width="9.109375" style="53"/>
    <col min="7180" max="7180" width="5.88671875" style="53" customWidth="1"/>
    <col min="7181" max="7181" width="47.33203125" style="53" customWidth="1"/>
    <col min="7182" max="7182" width="14" style="53" customWidth="1"/>
    <col min="7183" max="7183" width="47.33203125" style="53" customWidth="1"/>
    <col min="7184" max="7184" width="14" style="53" customWidth="1"/>
    <col min="7185" max="7185" width="4.109375" style="53" customWidth="1"/>
    <col min="7186" max="7435" width="9.109375" style="53"/>
    <col min="7436" max="7436" width="5.88671875" style="53" customWidth="1"/>
    <col min="7437" max="7437" width="47.33203125" style="53" customWidth="1"/>
    <col min="7438" max="7438" width="14" style="53" customWidth="1"/>
    <col min="7439" max="7439" width="47.33203125" style="53" customWidth="1"/>
    <col min="7440" max="7440" width="14" style="53" customWidth="1"/>
    <col min="7441" max="7441" width="4.109375" style="53" customWidth="1"/>
    <col min="7442" max="7691" width="9.109375" style="53"/>
    <col min="7692" max="7692" width="5.88671875" style="53" customWidth="1"/>
    <col min="7693" max="7693" width="47.33203125" style="53" customWidth="1"/>
    <col min="7694" max="7694" width="14" style="53" customWidth="1"/>
    <col min="7695" max="7695" width="47.33203125" style="53" customWidth="1"/>
    <col min="7696" max="7696" width="14" style="53" customWidth="1"/>
    <col min="7697" max="7697" width="4.109375" style="53" customWidth="1"/>
    <col min="7698" max="7947" width="9.109375" style="53"/>
    <col min="7948" max="7948" width="5.88671875" style="53" customWidth="1"/>
    <col min="7949" max="7949" width="47.33203125" style="53" customWidth="1"/>
    <col min="7950" max="7950" width="14" style="53" customWidth="1"/>
    <col min="7951" max="7951" width="47.33203125" style="53" customWidth="1"/>
    <col min="7952" max="7952" width="14" style="53" customWidth="1"/>
    <col min="7953" max="7953" width="4.109375" style="53" customWidth="1"/>
    <col min="7954" max="8203" width="9.109375" style="53"/>
    <col min="8204" max="8204" width="5.88671875" style="53" customWidth="1"/>
    <col min="8205" max="8205" width="47.33203125" style="53" customWidth="1"/>
    <col min="8206" max="8206" width="14" style="53" customWidth="1"/>
    <col min="8207" max="8207" width="47.33203125" style="53" customWidth="1"/>
    <col min="8208" max="8208" width="14" style="53" customWidth="1"/>
    <col min="8209" max="8209" width="4.109375" style="53" customWidth="1"/>
    <col min="8210" max="8459" width="9.109375" style="53"/>
    <col min="8460" max="8460" width="5.88671875" style="53" customWidth="1"/>
    <col min="8461" max="8461" width="47.33203125" style="53" customWidth="1"/>
    <col min="8462" max="8462" width="14" style="53" customWidth="1"/>
    <col min="8463" max="8463" width="47.33203125" style="53" customWidth="1"/>
    <col min="8464" max="8464" width="14" style="53" customWidth="1"/>
    <col min="8465" max="8465" width="4.109375" style="53" customWidth="1"/>
    <col min="8466" max="8715" width="9.109375" style="53"/>
    <col min="8716" max="8716" width="5.88671875" style="53" customWidth="1"/>
    <col min="8717" max="8717" width="47.33203125" style="53" customWidth="1"/>
    <col min="8718" max="8718" width="14" style="53" customWidth="1"/>
    <col min="8719" max="8719" width="47.33203125" style="53" customWidth="1"/>
    <col min="8720" max="8720" width="14" style="53" customWidth="1"/>
    <col min="8721" max="8721" width="4.109375" style="53" customWidth="1"/>
    <col min="8722" max="8971" width="9.109375" style="53"/>
    <col min="8972" max="8972" width="5.88671875" style="53" customWidth="1"/>
    <col min="8973" max="8973" width="47.33203125" style="53" customWidth="1"/>
    <col min="8974" max="8974" width="14" style="53" customWidth="1"/>
    <col min="8975" max="8975" width="47.33203125" style="53" customWidth="1"/>
    <col min="8976" max="8976" width="14" style="53" customWidth="1"/>
    <col min="8977" max="8977" width="4.109375" style="53" customWidth="1"/>
    <col min="8978" max="9227" width="9.109375" style="53"/>
    <col min="9228" max="9228" width="5.88671875" style="53" customWidth="1"/>
    <col min="9229" max="9229" width="47.33203125" style="53" customWidth="1"/>
    <col min="9230" max="9230" width="14" style="53" customWidth="1"/>
    <col min="9231" max="9231" width="47.33203125" style="53" customWidth="1"/>
    <col min="9232" max="9232" width="14" style="53" customWidth="1"/>
    <col min="9233" max="9233" width="4.109375" style="53" customWidth="1"/>
    <col min="9234" max="9483" width="9.109375" style="53"/>
    <col min="9484" max="9484" width="5.88671875" style="53" customWidth="1"/>
    <col min="9485" max="9485" width="47.33203125" style="53" customWidth="1"/>
    <col min="9486" max="9486" width="14" style="53" customWidth="1"/>
    <col min="9487" max="9487" width="47.33203125" style="53" customWidth="1"/>
    <col min="9488" max="9488" width="14" style="53" customWidth="1"/>
    <col min="9489" max="9489" width="4.109375" style="53" customWidth="1"/>
    <col min="9490" max="9739" width="9.109375" style="53"/>
    <col min="9740" max="9740" width="5.88671875" style="53" customWidth="1"/>
    <col min="9741" max="9741" width="47.33203125" style="53" customWidth="1"/>
    <col min="9742" max="9742" width="14" style="53" customWidth="1"/>
    <col min="9743" max="9743" width="47.33203125" style="53" customWidth="1"/>
    <col min="9744" max="9744" width="14" style="53" customWidth="1"/>
    <col min="9745" max="9745" width="4.109375" style="53" customWidth="1"/>
    <col min="9746" max="9995" width="9.109375" style="53"/>
    <col min="9996" max="9996" width="5.88671875" style="53" customWidth="1"/>
    <col min="9997" max="9997" width="47.33203125" style="53" customWidth="1"/>
    <col min="9998" max="9998" width="14" style="53" customWidth="1"/>
    <col min="9999" max="9999" width="47.33203125" style="53" customWidth="1"/>
    <col min="10000" max="10000" width="14" style="53" customWidth="1"/>
    <col min="10001" max="10001" width="4.109375" style="53" customWidth="1"/>
    <col min="10002" max="10251" width="9.109375" style="53"/>
    <col min="10252" max="10252" width="5.88671875" style="53" customWidth="1"/>
    <col min="10253" max="10253" width="47.33203125" style="53" customWidth="1"/>
    <col min="10254" max="10254" width="14" style="53" customWidth="1"/>
    <col min="10255" max="10255" width="47.33203125" style="53" customWidth="1"/>
    <col min="10256" max="10256" width="14" style="53" customWidth="1"/>
    <col min="10257" max="10257" width="4.109375" style="53" customWidth="1"/>
    <col min="10258" max="10507" width="9.109375" style="53"/>
    <col min="10508" max="10508" width="5.88671875" style="53" customWidth="1"/>
    <col min="10509" max="10509" width="47.33203125" style="53" customWidth="1"/>
    <col min="10510" max="10510" width="14" style="53" customWidth="1"/>
    <col min="10511" max="10511" width="47.33203125" style="53" customWidth="1"/>
    <col min="10512" max="10512" width="14" style="53" customWidth="1"/>
    <col min="10513" max="10513" width="4.109375" style="53" customWidth="1"/>
    <col min="10514" max="10763" width="9.109375" style="53"/>
    <col min="10764" max="10764" width="5.88671875" style="53" customWidth="1"/>
    <col min="10765" max="10765" width="47.33203125" style="53" customWidth="1"/>
    <col min="10766" max="10766" width="14" style="53" customWidth="1"/>
    <col min="10767" max="10767" width="47.33203125" style="53" customWidth="1"/>
    <col min="10768" max="10768" width="14" style="53" customWidth="1"/>
    <col min="10769" max="10769" width="4.109375" style="53" customWidth="1"/>
    <col min="10770" max="11019" width="9.109375" style="53"/>
    <col min="11020" max="11020" width="5.88671875" style="53" customWidth="1"/>
    <col min="11021" max="11021" width="47.33203125" style="53" customWidth="1"/>
    <col min="11022" max="11022" width="14" style="53" customWidth="1"/>
    <col min="11023" max="11023" width="47.33203125" style="53" customWidth="1"/>
    <col min="11024" max="11024" width="14" style="53" customWidth="1"/>
    <col min="11025" max="11025" width="4.109375" style="53" customWidth="1"/>
    <col min="11026" max="11275" width="9.109375" style="53"/>
    <col min="11276" max="11276" width="5.88671875" style="53" customWidth="1"/>
    <col min="11277" max="11277" width="47.33203125" style="53" customWidth="1"/>
    <col min="11278" max="11278" width="14" style="53" customWidth="1"/>
    <col min="11279" max="11279" width="47.33203125" style="53" customWidth="1"/>
    <col min="11280" max="11280" width="14" style="53" customWidth="1"/>
    <col min="11281" max="11281" width="4.109375" style="53" customWidth="1"/>
    <col min="11282" max="11531" width="9.109375" style="53"/>
    <col min="11532" max="11532" width="5.88671875" style="53" customWidth="1"/>
    <col min="11533" max="11533" width="47.33203125" style="53" customWidth="1"/>
    <col min="11534" max="11534" width="14" style="53" customWidth="1"/>
    <col min="11535" max="11535" width="47.33203125" style="53" customWidth="1"/>
    <col min="11536" max="11536" width="14" style="53" customWidth="1"/>
    <col min="11537" max="11537" width="4.109375" style="53" customWidth="1"/>
    <col min="11538" max="11787" width="9.109375" style="53"/>
    <col min="11788" max="11788" width="5.88671875" style="53" customWidth="1"/>
    <col min="11789" max="11789" width="47.33203125" style="53" customWidth="1"/>
    <col min="11790" max="11790" width="14" style="53" customWidth="1"/>
    <col min="11791" max="11791" width="47.33203125" style="53" customWidth="1"/>
    <col min="11792" max="11792" width="14" style="53" customWidth="1"/>
    <col min="11793" max="11793" width="4.109375" style="53" customWidth="1"/>
    <col min="11794" max="12043" width="9.109375" style="53"/>
    <col min="12044" max="12044" width="5.88671875" style="53" customWidth="1"/>
    <col min="12045" max="12045" width="47.33203125" style="53" customWidth="1"/>
    <col min="12046" max="12046" width="14" style="53" customWidth="1"/>
    <col min="12047" max="12047" width="47.33203125" style="53" customWidth="1"/>
    <col min="12048" max="12048" width="14" style="53" customWidth="1"/>
    <col min="12049" max="12049" width="4.109375" style="53" customWidth="1"/>
    <col min="12050" max="12299" width="9.109375" style="53"/>
    <col min="12300" max="12300" width="5.88671875" style="53" customWidth="1"/>
    <col min="12301" max="12301" width="47.33203125" style="53" customWidth="1"/>
    <col min="12302" max="12302" width="14" style="53" customWidth="1"/>
    <col min="12303" max="12303" width="47.33203125" style="53" customWidth="1"/>
    <col min="12304" max="12304" width="14" style="53" customWidth="1"/>
    <col min="12305" max="12305" width="4.109375" style="53" customWidth="1"/>
    <col min="12306" max="12555" width="9.109375" style="53"/>
    <col min="12556" max="12556" width="5.88671875" style="53" customWidth="1"/>
    <col min="12557" max="12557" width="47.33203125" style="53" customWidth="1"/>
    <col min="12558" max="12558" width="14" style="53" customWidth="1"/>
    <col min="12559" max="12559" width="47.33203125" style="53" customWidth="1"/>
    <col min="12560" max="12560" width="14" style="53" customWidth="1"/>
    <col min="12561" max="12561" width="4.109375" style="53" customWidth="1"/>
    <col min="12562" max="12811" width="9.109375" style="53"/>
    <col min="12812" max="12812" width="5.88671875" style="53" customWidth="1"/>
    <col min="12813" max="12813" width="47.33203125" style="53" customWidth="1"/>
    <col min="12814" max="12814" width="14" style="53" customWidth="1"/>
    <col min="12815" max="12815" width="47.33203125" style="53" customWidth="1"/>
    <col min="12816" max="12816" width="14" style="53" customWidth="1"/>
    <col min="12817" max="12817" width="4.109375" style="53" customWidth="1"/>
    <col min="12818" max="13067" width="9.109375" style="53"/>
    <col min="13068" max="13068" width="5.88671875" style="53" customWidth="1"/>
    <col min="13069" max="13069" width="47.33203125" style="53" customWidth="1"/>
    <col min="13070" max="13070" width="14" style="53" customWidth="1"/>
    <col min="13071" max="13071" width="47.33203125" style="53" customWidth="1"/>
    <col min="13072" max="13072" width="14" style="53" customWidth="1"/>
    <col min="13073" max="13073" width="4.109375" style="53" customWidth="1"/>
    <col min="13074" max="13323" width="9.109375" style="53"/>
    <col min="13324" max="13324" width="5.88671875" style="53" customWidth="1"/>
    <col min="13325" max="13325" width="47.33203125" style="53" customWidth="1"/>
    <col min="13326" max="13326" width="14" style="53" customWidth="1"/>
    <col min="13327" max="13327" width="47.33203125" style="53" customWidth="1"/>
    <col min="13328" max="13328" width="14" style="53" customWidth="1"/>
    <col min="13329" max="13329" width="4.109375" style="53" customWidth="1"/>
    <col min="13330" max="13579" width="9.109375" style="53"/>
    <col min="13580" max="13580" width="5.88671875" style="53" customWidth="1"/>
    <col min="13581" max="13581" width="47.33203125" style="53" customWidth="1"/>
    <col min="13582" max="13582" width="14" style="53" customWidth="1"/>
    <col min="13583" max="13583" width="47.33203125" style="53" customWidth="1"/>
    <col min="13584" max="13584" width="14" style="53" customWidth="1"/>
    <col min="13585" max="13585" width="4.109375" style="53" customWidth="1"/>
    <col min="13586" max="13835" width="9.109375" style="53"/>
    <col min="13836" max="13836" width="5.88671875" style="53" customWidth="1"/>
    <col min="13837" max="13837" width="47.33203125" style="53" customWidth="1"/>
    <col min="13838" max="13838" width="14" style="53" customWidth="1"/>
    <col min="13839" max="13839" width="47.33203125" style="53" customWidth="1"/>
    <col min="13840" max="13840" width="14" style="53" customWidth="1"/>
    <col min="13841" max="13841" width="4.109375" style="53" customWidth="1"/>
    <col min="13842" max="14091" width="9.109375" style="53"/>
    <col min="14092" max="14092" width="5.88671875" style="53" customWidth="1"/>
    <col min="14093" max="14093" width="47.33203125" style="53" customWidth="1"/>
    <col min="14094" max="14094" width="14" style="53" customWidth="1"/>
    <col min="14095" max="14095" width="47.33203125" style="53" customWidth="1"/>
    <col min="14096" max="14096" width="14" style="53" customWidth="1"/>
    <col min="14097" max="14097" width="4.109375" style="53" customWidth="1"/>
    <col min="14098" max="14347" width="9.109375" style="53"/>
    <col min="14348" max="14348" width="5.88671875" style="53" customWidth="1"/>
    <col min="14349" max="14349" width="47.33203125" style="53" customWidth="1"/>
    <col min="14350" max="14350" width="14" style="53" customWidth="1"/>
    <col min="14351" max="14351" width="47.33203125" style="53" customWidth="1"/>
    <col min="14352" max="14352" width="14" style="53" customWidth="1"/>
    <col min="14353" max="14353" width="4.109375" style="53" customWidth="1"/>
    <col min="14354" max="14603" width="9.109375" style="53"/>
    <col min="14604" max="14604" width="5.88671875" style="53" customWidth="1"/>
    <col min="14605" max="14605" width="47.33203125" style="53" customWidth="1"/>
    <col min="14606" max="14606" width="14" style="53" customWidth="1"/>
    <col min="14607" max="14607" width="47.33203125" style="53" customWidth="1"/>
    <col min="14608" max="14608" width="14" style="53" customWidth="1"/>
    <col min="14609" max="14609" width="4.109375" style="53" customWidth="1"/>
    <col min="14610" max="14859" width="9.109375" style="53"/>
    <col min="14860" max="14860" width="5.88671875" style="53" customWidth="1"/>
    <col min="14861" max="14861" width="47.33203125" style="53" customWidth="1"/>
    <col min="14862" max="14862" width="14" style="53" customWidth="1"/>
    <col min="14863" max="14863" width="47.33203125" style="53" customWidth="1"/>
    <col min="14864" max="14864" width="14" style="53" customWidth="1"/>
    <col min="14865" max="14865" width="4.109375" style="53" customWidth="1"/>
    <col min="14866" max="15115" width="9.109375" style="53"/>
    <col min="15116" max="15116" width="5.88671875" style="53" customWidth="1"/>
    <col min="15117" max="15117" width="47.33203125" style="53" customWidth="1"/>
    <col min="15118" max="15118" width="14" style="53" customWidth="1"/>
    <col min="15119" max="15119" width="47.33203125" style="53" customWidth="1"/>
    <col min="15120" max="15120" width="14" style="53" customWidth="1"/>
    <col min="15121" max="15121" width="4.109375" style="53" customWidth="1"/>
    <col min="15122" max="15371" width="9.109375" style="53"/>
    <col min="15372" max="15372" width="5.88671875" style="53" customWidth="1"/>
    <col min="15373" max="15373" width="47.33203125" style="53" customWidth="1"/>
    <col min="15374" max="15374" width="14" style="53" customWidth="1"/>
    <col min="15375" max="15375" width="47.33203125" style="53" customWidth="1"/>
    <col min="15376" max="15376" width="14" style="53" customWidth="1"/>
    <col min="15377" max="15377" width="4.109375" style="53" customWidth="1"/>
    <col min="15378" max="15627" width="9.109375" style="53"/>
    <col min="15628" max="15628" width="5.88671875" style="53" customWidth="1"/>
    <col min="15629" max="15629" width="47.33203125" style="53" customWidth="1"/>
    <col min="15630" max="15630" width="14" style="53" customWidth="1"/>
    <col min="15631" max="15631" width="47.33203125" style="53" customWidth="1"/>
    <col min="15632" max="15632" width="14" style="53" customWidth="1"/>
    <col min="15633" max="15633" width="4.109375" style="53" customWidth="1"/>
    <col min="15634" max="15883" width="9.109375" style="53"/>
    <col min="15884" max="15884" width="5.88671875" style="53" customWidth="1"/>
    <col min="15885" max="15885" width="47.33203125" style="53" customWidth="1"/>
    <col min="15886" max="15886" width="14" style="53" customWidth="1"/>
    <col min="15887" max="15887" width="47.33203125" style="53" customWidth="1"/>
    <col min="15888" max="15888" width="14" style="53" customWidth="1"/>
    <col min="15889" max="15889" width="4.109375" style="53" customWidth="1"/>
    <col min="15890" max="16139" width="9.109375" style="53"/>
    <col min="16140" max="16140" width="5.88671875" style="53" customWidth="1"/>
    <col min="16141" max="16141" width="47.33203125" style="53" customWidth="1"/>
    <col min="16142" max="16142" width="14" style="53" customWidth="1"/>
    <col min="16143" max="16143" width="47.33203125" style="53" customWidth="1"/>
    <col min="16144" max="16144" width="14" style="53" customWidth="1"/>
    <col min="16145" max="16145" width="4.109375" style="53" customWidth="1"/>
    <col min="16146" max="16384" width="9.109375" style="53"/>
  </cols>
  <sheetData>
    <row r="1" spans="1:17" ht="39.75" customHeight="1" x14ac:dyDescent="0.3">
      <c r="B1" s="126" t="s">
        <v>435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4.4" thickBot="1" x14ac:dyDescent="0.35">
      <c r="K2" s="65"/>
      <c r="L2" s="326"/>
      <c r="M2" s="129"/>
      <c r="N2" s="129"/>
      <c r="O2" s="129"/>
      <c r="P2" s="65"/>
      <c r="Q2" s="65" t="s">
        <v>374</v>
      </c>
    </row>
    <row r="3" spans="1:17" ht="18" customHeight="1" thickBot="1" x14ac:dyDescent="0.35">
      <c r="A3" s="768" t="s">
        <v>109</v>
      </c>
      <c r="B3" s="130" t="s">
        <v>3</v>
      </c>
      <c r="C3" s="131"/>
      <c r="D3" s="131"/>
      <c r="E3" s="131"/>
      <c r="F3" s="131"/>
      <c r="G3" s="131"/>
      <c r="H3" s="131"/>
      <c r="I3" s="387"/>
      <c r="J3" s="130" t="s">
        <v>53</v>
      </c>
      <c r="K3" s="132"/>
      <c r="L3" s="132"/>
      <c r="M3" s="132"/>
      <c r="N3" s="132"/>
      <c r="O3" s="132"/>
      <c r="P3" s="132"/>
      <c r="Q3" s="132"/>
    </row>
    <row r="4" spans="1:17" s="134" customFormat="1" ht="35.25" customHeight="1" thickBot="1" x14ac:dyDescent="0.35">
      <c r="A4" s="769"/>
      <c r="B4" s="133" t="s">
        <v>241</v>
      </c>
      <c r="C4" s="68" t="s">
        <v>459</v>
      </c>
      <c r="D4" s="68" t="s">
        <v>467</v>
      </c>
      <c r="E4" s="68" t="s">
        <v>343</v>
      </c>
      <c r="F4" s="68" t="s">
        <v>344</v>
      </c>
      <c r="G4" s="68" t="s">
        <v>345</v>
      </c>
      <c r="H4" s="68" t="s">
        <v>344</v>
      </c>
      <c r="I4" s="389" t="s">
        <v>465</v>
      </c>
      <c r="J4" s="133" t="s">
        <v>241</v>
      </c>
      <c r="K4" s="68" t="s">
        <v>459</v>
      </c>
      <c r="L4" s="68" t="s">
        <v>467</v>
      </c>
      <c r="M4" s="68" t="s">
        <v>343</v>
      </c>
      <c r="N4" s="68" t="s">
        <v>344</v>
      </c>
      <c r="O4" s="68" t="s">
        <v>345</v>
      </c>
      <c r="P4" s="68" t="s">
        <v>344</v>
      </c>
      <c r="Q4" s="68" t="s">
        <v>465</v>
      </c>
    </row>
    <row r="5" spans="1:17" s="139" customFormat="1" ht="12" customHeight="1" thickBot="1" x14ac:dyDescent="0.35">
      <c r="A5" s="135">
        <v>1</v>
      </c>
      <c r="B5" s="136">
        <v>2</v>
      </c>
      <c r="C5" s="137" t="s">
        <v>20</v>
      </c>
      <c r="D5" s="137"/>
      <c r="E5" s="137" t="s">
        <v>20</v>
      </c>
      <c r="F5" s="137" t="s">
        <v>20</v>
      </c>
      <c r="G5" s="137" t="s">
        <v>20</v>
      </c>
      <c r="H5" s="137" t="s">
        <v>20</v>
      </c>
      <c r="I5" s="388"/>
      <c r="J5" s="136" t="s">
        <v>22</v>
      </c>
      <c r="K5" s="138" t="s">
        <v>29</v>
      </c>
      <c r="L5" s="138"/>
      <c r="M5" s="138" t="s">
        <v>29</v>
      </c>
      <c r="N5" s="138" t="s">
        <v>29</v>
      </c>
      <c r="O5" s="138" t="s">
        <v>29</v>
      </c>
      <c r="P5" s="138" t="s">
        <v>29</v>
      </c>
      <c r="Q5" s="138" t="s">
        <v>29</v>
      </c>
    </row>
    <row r="6" spans="1:17" ht="12.9" customHeight="1" x14ac:dyDescent="0.3">
      <c r="A6" s="140" t="s">
        <v>4</v>
      </c>
      <c r="B6" s="141" t="s">
        <v>242</v>
      </c>
      <c r="C6" s="142">
        <f>'1.1.sz.mell.'!C5</f>
        <v>0</v>
      </c>
      <c r="D6" s="142">
        <f>'1.1.sz.mell.'!D5</f>
        <v>0</v>
      </c>
      <c r="E6" s="142">
        <f>'1.1.sz.mell.'!E5</f>
        <v>0</v>
      </c>
      <c r="F6" s="142">
        <f>'1.1.sz.mell.'!F5</f>
        <v>0</v>
      </c>
      <c r="G6" s="142">
        <f>'1.1.sz.mell.'!G5</f>
        <v>0</v>
      </c>
      <c r="H6" s="142">
        <f>'1.1.sz.mell.'!H5</f>
        <v>0</v>
      </c>
      <c r="I6" s="142">
        <f>'1.1.sz.mell.'!I5</f>
        <v>0</v>
      </c>
      <c r="J6" s="141" t="s">
        <v>243</v>
      </c>
      <c r="K6" s="143">
        <f>'1.1.sz.mell.'!C86</f>
        <v>223536000</v>
      </c>
      <c r="L6" s="143">
        <f>'1.1.sz.mell.'!D86</f>
        <v>267034184</v>
      </c>
      <c r="M6" s="143">
        <f>'1.1.sz.mell.'!E86</f>
        <v>8460416</v>
      </c>
      <c r="N6" s="143">
        <f>'1.1.sz.mell.'!F86</f>
        <v>275494600</v>
      </c>
      <c r="O6" s="143">
        <f>'1.1.sz.mell.'!G86</f>
        <v>0</v>
      </c>
      <c r="P6" s="143">
        <f>'1.1.sz.mell.'!H86</f>
        <v>275494600</v>
      </c>
      <c r="Q6" s="143">
        <f>'1.1.sz.mell.'!I86</f>
        <v>274572261</v>
      </c>
    </row>
    <row r="7" spans="1:17" ht="12.9" customHeight="1" x14ac:dyDescent="0.3">
      <c r="A7" s="144" t="s">
        <v>10</v>
      </c>
      <c r="B7" s="145" t="s">
        <v>244</v>
      </c>
      <c r="C7" s="146">
        <f>'1.1.sz.mell.'!C6</f>
        <v>250985000</v>
      </c>
      <c r="D7" s="146">
        <f>'1.1.sz.mell.'!D6</f>
        <v>304662453</v>
      </c>
      <c r="E7" s="146">
        <f>'1.1.sz.mell.'!E6</f>
        <v>9525594</v>
      </c>
      <c r="F7" s="146">
        <f>'1.1.sz.mell.'!F6</f>
        <v>314188047</v>
      </c>
      <c r="G7" s="146">
        <f>'1.1.sz.mell.'!G6</f>
        <v>0</v>
      </c>
      <c r="H7" s="146">
        <f>'1.1.sz.mell.'!H6</f>
        <v>314188047</v>
      </c>
      <c r="I7" s="146">
        <f>'1.1.sz.mell.'!I6</f>
        <v>312188047</v>
      </c>
      <c r="J7" s="145" t="s">
        <v>56</v>
      </c>
      <c r="K7" s="143">
        <f>'1.1.sz.mell.'!C87</f>
        <v>30380000</v>
      </c>
      <c r="L7" s="143">
        <f>'1.1.sz.mell.'!D87</f>
        <v>39864269</v>
      </c>
      <c r="M7" s="143">
        <f>'1.1.sz.mell.'!E87</f>
        <v>1035178</v>
      </c>
      <c r="N7" s="143">
        <f>'1.1.sz.mell.'!F87</f>
        <v>40899447</v>
      </c>
      <c r="O7" s="143">
        <f>'1.1.sz.mell.'!G87</f>
        <v>0</v>
      </c>
      <c r="P7" s="143">
        <f>'1.1.sz.mell.'!H87</f>
        <v>40899447</v>
      </c>
      <c r="Q7" s="143">
        <f>'1.1.sz.mell.'!I87</f>
        <v>39594499</v>
      </c>
    </row>
    <row r="8" spans="1:17" ht="12.9" customHeight="1" x14ac:dyDescent="0.3">
      <c r="A8" s="144" t="s">
        <v>20</v>
      </c>
      <c r="B8" s="145" t="s">
        <v>245</v>
      </c>
      <c r="C8" s="146"/>
      <c r="D8" s="146"/>
      <c r="E8" s="146"/>
      <c r="F8" s="146"/>
      <c r="G8" s="146"/>
      <c r="H8" s="146"/>
      <c r="I8" s="146"/>
      <c r="J8" s="145" t="s">
        <v>246</v>
      </c>
      <c r="K8" s="143">
        <f>'1.1.sz.mell.'!C88</f>
        <v>71685000</v>
      </c>
      <c r="L8" s="143">
        <f>'1.1.sz.mell.'!D88</f>
        <v>74590000</v>
      </c>
      <c r="M8" s="143">
        <f>'1.1.sz.mell.'!E88</f>
        <v>340000</v>
      </c>
      <c r="N8" s="143">
        <f>'1.1.sz.mell.'!F88</f>
        <v>74930000</v>
      </c>
      <c r="O8" s="143">
        <f>'1.1.sz.mell.'!G88</f>
        <v>0</v>
      </c>
      <c r="P8" s="143">
        <f>'1.1.sz.mell.'!H88</f>
        <v>74930000</v>
      </c>
      <c r="Q8" s="143">
        <f>'1.1.sz.mell.'!I88</f>
        <v>73285704</v>
      </c>
    </row>
    <row r="9" spans="1:17" ht="12.9" customHeight="1" x14ac:dyDescent="0.3">
      <c r="A9" s="144" t="s">
        <v>22</v>
      </c>
      <c r="B9" s="145" t="s">
        <v>21</v>
      </c>
      <c r="C9" s="146">
        <f>'1.1.sz.mell.'!C20</f>
        <v>0</v>
      </c>
      <c r="D9" s="146">
        <f>'1.1.sz.mell.'!D20</f>
        <v>0</v>
      </c>
      <c r="E9" s="146">
        <f>'1.1.sz.mell.'!E20</f>
        <v>0</v>
      </c>
      <c r="F9" s="146">
        <f>'1.1.sz.mell.'!F20</f>
        <v>0</v>
      </c>
      <c r="G9" s="146">
        <f>'1.1.sz.mell.'!G20</f>
        <v>0</v>
      </c>
      <c r="H9" s="146">
        <f>'1.1.sz.mell.'!H20</f>
        <v>0</v>
      </c>
      <c r="I9" s="146">
        <f>'1.1.sz.mell.'!I20</f>
        <v>0</v>
      </c>
      <c r="J9" s="145" t="s">
        <v>58</v>
      </c>
      <c r="K9" s="143">
        <f>'1.1.sz.mell.'!C89</f>
        <v>0</v>
      </c>
      <c r="L9" s="143">
        <f>'1.1.sz.mell.'!D89</f>
        <v>0</v>
      </c>
      <c r="M9" s="143">
        <f>'1.1.sz.mell.'!E89</f>
        <v>0</v>
      </c>
      <c r="N9" s="143">
        <f>'1.1.sz.mell.'!F89</f>
        <v>0</v>
      </c>
      <c r="O9" s="143">
        <f>'1.1.sz.mell.'!G89</f>
        <v>0</v>
      </c>
      <c r="P9" s="143">
        <f>'1.1.sz.mell.'!H89</f>
        <v>0</v>
      </c>
      <c r="Q9" s="143">
        <f>'1.1.sz.mell.'!I89</f>
        <v>0</v>
      </c>
    </row>
    <row r="10" spans="1:17" ht="12.9" customHeight="1" x14ac:dyDescent="0.3">
      <c r="A10" s="144" t="s">
        <v>29</v>
      </c>
      <c r="B10" s="147" t="s">
        <v>38</v>
      </c>
      <c r="C10" s="146">
        <f>'1.1.sz.mell.'!C45</f>
        <v>0</v>
      </c>
      <c r="D10" s="146">
        <f>'1.1.sz.mell.'!D45</f>
        <v>0</v>
      </c>
      <c r="E10" s="146">
        <f>'1.1.sz.mell.'!E45</f>
        <v>310000</v>
      </c>
      <c r="F10" s="146">
        <f>'1.1.sz.mell.'!F45</f>
        <v>310000</v>
      </c>
      <c r="G10" s="146">
        <f>'1.1.sz.mell.'!G45</f>
        <v>0</v>
      </c>
      <c r="H10" s="146">
        <f>'1.1.sz.mell.'!H45</f>
        <v>310000</v>
      </c>
      <c r="I10" s="146">
        <f>'1.1.sz.mell.'!I45</f>
        <v>310000</v>
      </c>
      <c r="J10" s="145" t="s">
        <v>59</v>
      </c>
      <c r="K10" s="143">
        <f>'1.1.sz.mell.'!C90</f>
        <v>7516351</v>
      </c>
      <c r="L10" s="143">
        <f>'1.1.sz.mell.'!D90</f>
        <v>9522951</v>
      </c>
      <c r="M10" s="143">
        <f>'1.1.sz.mell.'!E90</f>
        <v>0</v>
      </c>
      <c r="N10" s="143">
        <f>'1.1.sz.mell.'!F90</f>
        <v>9522951</v>
      </c>
      <c r="O10" s="143">
        <f>'1.1.sz.mell.'!G90</f>
        <v>0</v>
      </c>
      <c r="P10" s="143">
        <f>'1.1.sz.mell.'!H90</f>
        <v>9522951</v>
      </c>
      <c r="Q10" s="143">
        <f>'1.1.sz.mell.'!I90</f>
        <v>9189690</v>
      </c>
    </row>
    <row r="11" spans="1:17" ht="12.9" customHeight="1" x14ac:dyDescent="0.3">
      <c r="A11" s="144" t="s">
        <v>37</v>
      </c>
      <c r="B11" s="145" t="s">
        <v>247</v>
      </c>
      <c r="C11" s="148"/>
      <c r="D11" s="148"/>
      <c r="E11" s="148"/>
      <c r="F11" s="148"/>
      <c r="G11" s="148"/>
      <c r="H11" s="148"/>
      <c r="I11" s="148"/>
      <c r="J11" s="145" t="s">
        <v>248</v>
      </c>
      <c r="K11" s="143">
        <f>'1.1.sz.mell.'!C97</f>
        <v>21904876</v>
      </c>
      <c r="L11" s="143">
        <f>'1.1.sz.mell.'!D97</f>
        <v>15113585</v>
      </c>
      <c r="M11" s="143">
        <f>'1.1.sz.mell.'!E97</f>
        <v>0</v>
      </c>
      <c r="N11" s="143">
        <f>'1.1.sz.mell.'!F97</f>
        <v>15113585</v>
      </c>
      <c r="O11" s="143">
        <f>'1.1.sz.mell.'!G97</f>
        <v>0</v>
      </c>
      <c r="P11" s="143">
        <f>'1.1.sz.mell.'!H97</f>
        <v>15113585</v>
      </c>
      <c r="Q11" s="143">
        <f>'1.1.sz.mell.'!I97</f>
        <v>0</v>
      </c>
    </row>
    <row r="12" spans="1:17" ht="12.9" customHeight="1" x14ac:dyDescent="0.3">
      <c r="A12" s="144" t="s">
        <v>39</v>
      </c>
      <c r="B12" s="145" t="s">
        <v>159</v>
      </c>
      <c r="C12" s="146">
        <f>'1.1.sz.mell.'!C27</f>
        <v>79915000</v>
      </c>
      <c r="D12" s="146">
        <f>'1.1.sz.mell.'!D27</f>
        <v>78358709</v>
      </c>
      <c r="E12" s="146">
        <f>'1.1.sz.mell.'!E27</f>
        <v>0</v>
      </c>
      <c r="F12" s="146">
        <f>'1.1.sz.mell.'!F27</f>
        <v>78358709</v>
      </c>
      <c r="G12" s="146">
        <f>'1.1.sz.mell.'!G27</f>
        <v>0</v>
      </c>
      <c r="H12" s="146">
        <f>'1.1.sz.mell.'!H27</f>
        <v>78358709</v>
      </c>
      <c r="I12" s="146">
        <f>'1.1.sz.mell.'!I27</f>
        <v>79457145</v>
      </c>
      <c r="J12" s="149"/>
      <c r="K12" s="20"/>
      <c r="L12" s="20"/>
      <c r="M12" s="20"/>
      <c r="N12" s="20"/>
      <c r="O12" s="20"/>
      <c r="P12" s="20"/>
      <c r="Q12" s="20"/>
    </row>
    <row r="13" spans="1:17" ht="12.9" customHeight="1" x14ac:dyDescent="0.3">
      <c r="A13" s="144" t="s">
        <v>41</v>
      </c>
      <c r="B13" s="149"/>
      <c r="C13" s="146"/>
      <c r="D13" s="146"/>
      <c r="E13" s="146"/>
      <c r="F13" s="146"/>
      <c r="G13" s="146"/>
      <c r="H13" s="146"/>
      <c r="I13" s="146"/>
      <c r="J13" s="149"/>
      <c r="K13" s="20"/>
      <c r="L13" s="20"/>
      <c r="M13" s="20"/>
      <c r="N13" s="20"/>
      <c r="O13" s="20"/>
      <c r="P13" s="20"/>
      <c r="Q13" s="20"/>
    </row>
    <row r="14" spans="1:17" ht="12.9" customHeight="1" x14ac:dyDescent="0.3">
      <c r="A14" s="144" t="s">
        <v>43</v>
      </c>
      <c r="B14" s="150"/>
      <c r="C14" s="148"/>
      <c r="D14" s="148"/>
      <c r="E14" s="148"/>
      <c r="F14" s="148"/>
      <c r="G14" s="148"/>
      <c r="H14" s="148"/>
      <c r="I14" s="148"/>
      <c r="J14" s="149"/>
      <c r="K14" s="20"/>
      <c r="L14" s="20"/>
      <c r="M14" s="20"/>
      <c r="N14" s="20"/>
      <c r="O14" s="20"/>
      <c r="P14" s="20"/>
      <c r="Q14" s="20"/>
    </row>
    <row r="15" spans="1:17" ht="12.9" customHeight="1" x14ac:dyDescent="0.3">
      <c r="A15" s="144" t="s">
        <v>51</v>
      </c>
      <c r="B15" s="149"/>
      <c r="C15" s="146"/>
      <c r="D15" s="146"/>
      <c r="E15" s="146"/>
      <c r="F15" s="146"/>
      <c r="G15" s="146"/>
      <c r="H15" s="146"/>
      <c r="I15" s="146"/>
      <c r="J15" s="149"/>
      <c r="K15" s="20"/>
      <c r="L15" s="20"/>
      <c r="M15" s="20"/>
      <c r="N15" s="20"/>
      <c r="O15" s="20"/>
      <c r="P15" s="20"/>
      <c r="Q15" s="20"/>
    </row>
    <row r="16" spans="1:17" ht="12.9" customHeight="1" x14ac:dyDescent="0.3">
      <c r="A16" s="144" t="s">
        <v>249</v>
      </c>
      <c r="B16" s="149"/>
      <c r="C16" s="146"/>
      <c r="D16" s="146"/>
      <c r="E16" s="146"/>
      <c r="F16" s="146"/>
      <c r="G16" s="146"/>
      <c r="H16" s="146"/>
      <c r="I16" s="146"/>
      <c r="J16" s="149"/>
      <c r="K16" s="20"/>
      <c r="L16" s="20"/>
      <c r="M16" s="20"/>
      <c r="N16" s="20"/>
      <c r="O16" s="20"/>
      <c r="P16" s="20"/>
      <c r="Q16" s="20"/>
    </row>
    <row r="17" spans="1:17" ht="12.9" customHeight="1" thickBot="1" x14ac:dyDescent="0.35">
      <c r="A17" s="144" t="s">
        <v>250</v>
      </c>
      <c r="B17" s="151"/>
      <c r="C17" s="152"/>
      <c r="D17" s="152"/>
      <c r="E17" s="152"/>
      <c r="F17" s="152"/>
      <c r="G17" s="152"/>
      <c r="H17" s="152"/>
      <c r="I17" s="152"/>
      <c r="J17" s="149"/>
      <c r="K17" s="153"/>
      <c r="L17" s="153"/>
      <c r="M17" s="153"/>
      <c r="N17" s="153"/>
      <c r="O17" s="153"/>
      <c r="P17" s="153"/>
      <c r="Q17" s="153"/>
    </row>
    <row r="18" spans="1:17" ht="15.9" customHeight="1" thickBot="1" x14ac:dyDescent="0.35">
      <c r="A18" s="154" t="s">
        <v>251</v>
      </c>
      <c r="B18" s="155" t="s">
        <v>252</v>
      </c>
      <c r="C18" s="156">
        <f>+C6+C7+C9+C10+C12+C13+C14+C15+C16+C17</f>
        <v>330900000</v>
      </c>
      <c r="D18" s="156">
        <f t="shared" ref="D18:H18" si="0">+D6+D7+D9+D10+D12+D13+D14+D15+D16+D17</f>
        <v>383021162</v>
      </c>
      <c r="E18" s="156">
        <f t="shared" si="0"/>
        <v>9835594</v>
      </c>
      <c r="F18" s="156">
        <f t="shared" si="0"/>
        <v>392856756</v>
      </c>
      <c r="G18" s="156">
        <f t="shared" si="0"/>
        <v>0</v>
      </c>
      <c r="H18" s="156">
        <f t="shared" si="0"/>
        <v>392856756</v>
      </c>
      <c r="I18" s="156">
        <f t="shared" ref="I18" si="1">+I6+I7+I9+I10+I12+I13+I14+I15+I16+I17</f>
        <v>391955192</v>
      </c>
      <c r="J18" s="155" t="s">
        <v>253</v>
      </c>
      <c r="K18" s="16">
        <f>SUM(K6:K17)</f>
        <v>355022227</v>
      </c>
      <c r="L18" s="16">
        <f t="shared" ref="L18:P18" si="2">SUM(L6:L17)</f>
        <v>406124989</v>
      </c>
      <c r="M18" s="16">
        <f t="shared" si="2"/>
        <v>9835594</v>
      </c>
      <c r="N18" s="16">
        <f t="shared" si="2"/>
        <v>415960583</v>
      </c>
      <c r="O18" s="16">
        <f t="shared" si="2"/>
        <v>0</v>
      </c>
      <c r="P18" s="16">
        <f t="shared" si="2"/>
        <v>415960583</v>
      </c>
      <c r="Q18" s="16">
        <f t="shared" ref="Q18" si="3">SUM(Q6:Q17)</f>
        <v>396642154</v>
      </c>
    </row>
    <row r="19" spans="1:17" ht="12.9" customHeight="1" x14ac:dyDescent="0.3">
      <c r="A19" s="157" t="s">
        <v>254</v>
      </c>
      <c r="B19" s="158" t="s">
        <v>255</v>
      </c>
      <c r="C19" s="159">
        <f t="shared" ref="C19:I19" si="4">+C20+C21+C22+C23</f>
        <v>24122227</v>
      </c>
      <c r="D19" s="159">
        <f t="shared" si="4"/>
        <v>24122227</v>
      </c>
      <c r="E19" s="159">
        <f t="shared" si="4"/>
        <v>0</v>
      </c>
      <c r="F19" s="159">
        <f t="shared" si="4"/>
        <v>24122227</v>
      </c>
      <c r="G19" s="159">
        <f t="shared" si="4"/>
        <v>0</v>
      </c>
      <c r="H19" s="159">
        <f t="shared" si="4"/>
        <v>24122227</v>
      </c>
      <c r="I19" s="159">
        <f t="shared" si="4"/>
        <v>24122227</v>
      </c>
      <c r="J19" s="160" t="s">
        <v>256</v>
      </c>
      <c r="K19" s="30"/>
      <c r="L19" s="30"/>
      <c r="M19" s="30"/>
      <c r="N19" s="30"/>
      <c r="O19" s="30"/>
      <c r="P19" s="30"/>
      <c r="Q19" s="30"/>
    </row>
    <row r="20" spans="1:17" ht="12.9" customHeight="1" x14ac:dyDescent="0.3">
      <c r="A20" s="144" t="s">
        <v>257</v>
      </c>
      <c r="B20" s="160" t="s">
        <v>258</v>
      </c>
      <c r="C20" s="161">
        <v>24122227</v>
      </c>
      <c r="D20" s="161">
        <v>24122227</v>
      </c>
      <c r="E20" s="161"/>
      <c r="F20" s="161">
        <v>24122227</v>
      </c>
      <c r="G20" s="161"/>
      <c r="H20" s="161">
        <v>24122227</v>
      </c>
      <c r="I20" s="161">
        <v>24122227</v>
      </c>
      <c r="J20" s="160" t="s">
        <v>259</v>
      </c>
      <c r="K20" s="45"/>
      <c r="L20" s="45"/>
      <c r="M20" s="45"/>
      <c r="N20" s="45"/>
      <c r="O20" s="45"/>
      <c r="P20" s="45"/>
      <c r="Q20" s="45"/>
    </row>
    <row r="21" spans="1:17" ht="12.9" customHeight="1" x14ac:dyDescent="0.3">
      <c r="A21" s="144" t="s">
        <v>260</v>
      </c>
      <c r="B21" s="160" t="s">
        <v>261</v>
      </c>
      <c r="C21" s="161"/>
      <c r="D21" s="161"/>
      <c r="E21" s="161"/>
      <c r="F21" s="161"/>
      <c r="G21" s="161"/>
      <c r="H21" s="161"/>
      <c r="I21" s="394"/>
      <c r="J21" s="160" t="s">
        <v>262</v>
      </c>
      <c r="K21" s="45"/>
      <c r="L21" s="45"/>
      <c r="M21" s="45"/>
      <c r="N21" s="45"/>
      <c r="O21" s="45"/>
      <c r="P21" s="45"/>
      <c r="Q21" s="45"/>
    </row>
    <row r="22" spans="1:17" ht="12.9" customHeight="1" x14ac:dyDescent="0.3">
      <c r="A22" s="144" t="s">
        <v>263</v>
      </c>
      <c r="B22" s="160" t="s">
        <v>264</v>
      </c>
      <c r="C22" s="161"/>
      <c r="D22" s="161"/>
      <c r="E22" s="161"/>
      <c r="F22" s="161"/>
      <c r="G22" s="161"/>
      <c r="H22" s="161"/>
      <c r="I22" s="394"/>
      <c r="J22" s="160" t="s">
        <v>265</v>
      </c>
      <c r="K22" s="45"/>
      <c r="L22" s="45"/>
      <c r="M22" s="45"/>
      <c r="N22" s="45"/>
      <c r="O22" s="45"/>
      <c r="P22" s="45"/>
      <c r="Q22" s="45"/>
    </row>
    <row r="23" spans="1:17" ht="12.9" customHeight="1" x14ac:dyDescent="0.3">
      <c r="A23" s="144" t="s">
        <v>266</v>
      </c>
      <c r="B23" s="160" t="s">
        <v>267</v>
      </c>
      <c r="C23" s="161"/>
      <c r="D23" s="161"/>
      <c r="E23" s="161"/>
      <c r="F23" s="161"/>
      <c r="G23" s="161"/>
      <c r="H23" s="161"/>
      <c r="I23" s="395"/>
      <c r="J23" s="158" t="s">
        <v>268</v>
      </c>
      <c r="K23" s="45"/>
      <c r="L23" s="45"/>
      <c r="M23" s="45"/>
      <c r="N23" s="45"/>
      <c r="O23" s="45"/>
      <c r="P23" s="45"/>
      <c r="Q23" s="45"/>
    </row>
    <row r="24" spans="1:17" ht="12.9" customHeight="1" x14ac:dyDescent="0.3">
      <c r="A24" s="144" t="s">
        <v>269</v>
      </c>
      <c r="B24" s="160" t="s">
        <v>270</v>
      </c>
      <c r="C24" s="162">
        <f>+C25+C26</f>
        <v>0</v>
      </c>
      <c r="D24" s="162"/>
      <c r="E24" s="162">
        <f>+E25+E26</f>
        <v>0</v>
      </c>
      <c r="F24" s="162">
        <f>+F25+F26</f>
        <v>0</v>
      </c>
      <c r="G24" s="162">
        <f>+G25+G26</f>
        <v>0</v>
      </c>
      <c r="H24" s="162">
        <f>+H25+H26</f>
        <v>0</v>
      </c>
      <c r="I24" s="396"/>
      <c r="J24" s="160" t="s">
        <v>271</v>
      </c>
      <c r="K24" s="45"/>
      <c r="L24" s="45"/>
      <c r="M24" s="45"/>
      <c r="N24" s="45"/>
      <c r="O24" s="45"/>
      <c r="P24" s="45"/>
      <c r="Q24" s="45"/>
    </row>
    <row r="25" spans="1:17" ht="12.9" customHeight="1" x14ac:dyDescent="0.3">
      <c r="A25" s="157" t="s">
        <v>272</v>
      </c>
      <c r="B25" s="158" t="s">
        <v>273</v>
      </c>
      <c r="C25" s="163"/>
      <c r="D25" s="163"/>
      <c r="E25" s="163"/>
      <c r="F25" s="163"/>
      <c r="G25" s="163"/>
      <c r="H25" s="163"/>
      <c r="I25" s="395"/>
      <c r="J25" s="141" t="s">
        <v>274</v>
      </c>
      <c r="K25" s="30"/>
      <c r="L25" s="30"/>
      <c r="M25" s="30"/>
      <c r="N25" s="30"/>
      <c r="O25" s="30"/>
      <c r="P25" s="30"/>
      <c r="Q25" s="30"/>
    </row>
    <row r="26" spans="1:17" ht="12.9" customHeight="1" thickBot="1" x14ac:dyDescent="0.35">
      <c r="A26" s="144" t="s">
        <v>275</v>
      </c>
      <c r="B26" s="160" t="s">
        <v>276</v>
      </c>
      <c r="C26" s="161"/>
      <c r="D26" s="161"/>
      <c r="E26" s="161"/>
      <c r="F26" s="161"/>
      <c r="G26" s="161"/>
      <c r="H26" s="161"/>
      <c r="I26" s="394"/>
      <c r="J26" s="149"/>
      <c r="K26" s="45"/>
      <c r="L26" s="45"/>
      <c r="M26" s="45"/>
      <c r="N26" s="45"/>
      <c r="O26" s="45"/>
      <c r="P26" s="45"/>
      <c r="Q26" s="45"/>
    </row>
    <row r="27" spans="1:17" ht="15.9" customHeight="1" thickBot="1" x14ac:dyDescent="0.35">
      <c r="A27" s="154" t="s">
        <v>277</v>
      </c>
      <c r="B27" s="155" t="s">
        <v>278</v>
      </c>
      <c r="C27" s="156">
        <f>+C19+C24</f>
        <v>24122227</v>
      </c>
      <c r="D27" s="156">
        <f t="shared" ref="D27:H27" si="5">+D19+D24</f>
        <v>24122227</v>
      </c>
      <c r="E27" s="156">
        <f t="shared" si="5"/>
        <v>0</v>
      </c>
      <c r="F27" s="156">
        <f t="shared" si="5"/>
        <v>24122227</v>
      </c>
      <c r="G27" s="156">
        <f t="shared" si="5"/>
        <v>0</v>
      </c>
      <c r="H27" s="156">
        <f t="shared" si="5"/>
        <v>24122227</v>
      </c>
      <c r="I27" s="156">
        <f t="shared" ref="I27" si="6">+I19+I24</f>
        <v>24122227</v>
      </c>
      <c r="J27" s="155" t="s">
        <v>279</v>
      </c>
      <c r="K27" s="16">
        <f>SUM(K19:K26)</f>
        <v>0</v>
      </c>
      <c r="L27" s="16">
        <f t="shared" ref="L27:P27" si="7">SUM(L19:L26)</f>
        <v>0</v>
      </c>
      <c r="M27" s="16">
        <f t="shared" si="7"/>
        <v>0</v>
      </c>
      <c r="N27" s="16">
        <f t="shared" si="7"/>
        <v>0</v>
      </c>
      <c r="O27" s="16">
        <f t="shared" si="7"/>
        <v>0</v>
      </c>
      <c r="P27" s="16">
        <f t="shared" si="7"/>
        <v>0</v>
      </c>
      <c r="Q27" s="16">
        <f t="shared" ref="Q27" si="8">SUM(Q19:Q26)</f>
        <v>0</v>
      </c>
    </row>
    <row r="28" spans="1:17" ht="13.8" thickBot="1" x14ac:dyDescent="0.35">
      <c r="A28" s="154" t="s">
        <v>280</v>
      </c>
      <c r="B28" s="164" t="s">
        <v>281</v>
      </c>
      <c r="C28" s="165">
        <f>+C18+C27</f>
        <v>355022227</v>
      </c>
      <c r="D28" s="165">
        <f t="shared" ref="D28:H28" si="9">+D18+D27</f>
        <v>407143389</v>
      </c>
      <c r="E28" s="165">
        <f t="shared" si="9"/>
        <v>9835594</v>
      </c>
      <c r="F28" s="165">
        <f t="shared" si="9"/>
        <v>416978983</v>
      </c>
      <c r="G28" s="165">
        <f t="shared" si="9"/>
        <v>0</v>
      </c>
      <c r="H28" s="165">
        <f t="shared" si="9"/>
        <v>416978983</v>
      </c>
      <c r="I28" s="165">
        <f t="shared" ref="I28" si="10">+I18+I27</f>
        <v>416077419</v>
      </c>
      <c r="J28" s="164" t="s">
        <v>282</v>
      </c>
      <c r="K28" s="165">
        <f>+K18+K27</f>
        <v>355022227</v>
      </c>
      <c r="L28" s="165">
        <f t="shared" ref="L28:P28" si="11">+L18+L27</f>
        <v>406124989</v>
      </c>
      <c r="M28" s="165">
        <f t="shared" si="11"/>
        <v>9835594</v>
      </c>
      <c r="N28" s="165">
        <f t="shared" si="11"/>
        <v>415960583</v>
      </c>
      <c r="O28" s="165">
        <f t="shared" si="11"/>
        <v>0</v>
      </c>
      <c r="P28" s="165">
        <f t="shared" si="11"/>
        <v>415960583</v>
      </c>
      <c r="Q28" s="165">
        <f t="shared" ref="Q28" si="12">+Q18+Q27</f>
        <v>396642154</v>
      </c>
    </row>
    <row r="29" spans="1:17" ht="13.8" thickBot="1" x14ac:dyDescent="0.35">
      <c r="A29" s="154" t="s">
        <v>283</v>
      </c>
      <c r="B29" s="164" t="s">
        <v>284</v>
      </c>
      <c r="C29" s="165">
        <f>IF(C18-K18&lt;0,K18-C18,"-")</f>
        <v>24122227</v>
      </c>
      <c r="D29" s="165">
        <f t="shared" ref="D29:H29" si="13">IF(D18-L18&lt;0,L18-D18,"-")</f>
        <v>23103827</v>
      </c>
      <c r="E29" s="165" t="str">
        <f t="shared" si="13"/>
        <v>-</v>
      </c>
      <c r="F29" s="165">
        <f t="shared" si="13"/>
        <v>23103827</v>
      </c>
      <c r="G29" s="165" t="str">
        <f t="shared" si="13"/>
        <v>-</v>
      </c>
      <c r="H29" s="165">
        <f t="shared" si="13"/>
        <v>23103827</v>
      </c>
      <c r="I29" s="165">
        <f>IF(I18-Q18&lt;0,Q18-I18,"-")</f>
        <v>4686962</v>
      </c>
      <c r="J29" s="164" t="s">
        <v>285</v>
      </c>
      <c r="K29" s="165" t="str">
        <f>IF(C18-K18&gt;0,C18-K18,"-")</f>
        <v>-</v>
      </c>
      <c r="L29" s="165" t="str">
        <f t="shared" ref="L29:P29" si="14">IF(D18-L18&gt;0,D18-L18,"-")</f>
        <v>-</v>
      </c>
      <c r="M29" s="165" t="str">
        <f t="shared" si="14"/>
        <v>-</v>
      </c>
      <c r="N29" s="165" t="str">
        <f t="shared" si="14"/>
        <v>-</v>
      </c>
      <c r="O29" s="165" t="str">
        <f t="shared" si="14"/>
        <v>-</v>
      </c>
      <c r="P29" s="165" t="str">
        <f t="shared" si="14"/>
        <v>-</v>
      </c>
      <c r="Q29" s="165" t="str">
        <f>IF(I18-Q18&gt;0,I18-Q18,"-")</f>
        <v>-</v>
      </c>
    </row>
    <row r="30" spans="1:17" ht="13.8" thickBot="1" x14ac:dyDescent="0.35">
      <c r="A30" s="154" t="s">
        <v>286</v>
      </c>
      <c r="B30" s="164" t="s">
        <v>287</v>
      </c>
      <c r="C30" s="165" t="str">
        <f>IF(C18+C19-K28&lt;0,K28-(C18+C19),"-")</f>
        <v>-</v>
      </c>
      <c r="D30" s="165" t="str">
        <f t="shared" ref="D30:H30" si="15">IF(D18+D19-L28&lt;0,L28-(D18+D19),"-")</f>
        <v>-</v>
      </c>
      <c r="E30" s="165" t="str">
        <f t="shared" si="15"/>
        <v>-</v>
      </c>
      <c r="F30" s="165" t="str">
        <f t="shared" si="15"/>
        <v>-</v>
      </c>
      <c r="G30" s="165" t="str">
        <f t="shared" si="15"/>
        <v>-</v>
      </c>
      <c r="H30" s="165" t="str">
        <f t="shared" si="15"/>
        <v>-</v>
      </c>
      <c r="I30" s="165" t="str">
        <f>IF(I18+I19-Q28&lt;0,Q28-(I18+I19),"-")</f>
        <v>-</v>
      </c>
      <c r="J30" s="164" t="s">
        <v>288</v>
      </c>
      <c r="K30" s="165" t="str">
        <f>IF(C18+C19-K28&gt;0,C18+C19-K28,"-")</f>
        <v>-</v>
      </c>
      <c r="L30" s="165">
        <f t="shared" ref="L30:P30" si="16">IF(D18+D19-L28&gt;0,D18+D19-L28,"-")</f>
        <v>1018400</v>
      </c>
      <c r="M30" s="165" t="str">
        <f t="shared" si="16"/>
        <v>-</v>
      </c>
      <c r="N30" s="165">
        <f t="shared" si="16"/>
        <v>1018400</v>
      </c>
      <c r="O30" s="165" t="str">
        <f t="shared" si="16"/>
        <v>-</v>
      </c>
      <c r="P30" s="165">
        <f t="shared" si="16"/>
        <v>1018400</v>
      </c>
      <c r="Q30" s="165">
        <f>IF(I18+I19-Q28&gt;0,I18+I19-Q28,"-")</f>
        <v>19435265</v>
      </c>
    </row>
    <row r="31" spans="1:17" ht="17.399999999999999" x14ac:dyDescent="0.3">
      <c r="B31" s="770"/>
      <c r="C31" s="770"/>
      <c r="D31" s="770"/>
      <c r="E31" s="770"/>
      <c r="F31" s="770"/>
      <c r="G31" s="770"/>
      <c r="H31" s="770"/>
      <c r="I31" s="770"/>
      <c r="J31" s="770"/>
    </row>
    <row r="32" spans="1:17" ht="31.5" customHeight="1" x14ac:dyDescent="0.3">
      <c r="B32" s="773" t="s">
        <v>436</v>
      </c>
      <c r="C32" s="773"/>
      <c r="D32" s="773"/>
      <c r="E32" s="773"/>
      <c r="F32" s="773"/>
      <c r="G32" s="773"/>
      <c r="H32" s="773"/>
      <c r="I32" s="773"/>
      <c r="J32" s="773"/>
      <c r="K32" s="773"/>
      <c r="L32" s="773"/>
      <c r="M32" s="773"/>
      <c r="N32" s="773"/>
      <c r="O32" s="773"/>
      <c r="P32" s="773"/>
      <c r="Q32" s="127"/>
    </row>
    <row r="33" spans="1:17" ht="14.4" thickBot="1" x14ac:dyDescent="0.35">
      <c r="K33" s="65"/>
      <c r="L33" s="326"/>
      <c r="M33" s="129"/>
      <c r="N33" s="129"/>
      <c r="O33" s="129"/>
      <c r="P33" s="65" t="s">
        <v>374</v>
      </c>
      <c r="Q33" s="65" t="s">
        <v>374</v>
      </c>
    </row>
    <row r="34" spans="1:17" ht="13.8" thickBot="1" x14ac:dyDescent="0.35">
      <c r="A34" s="771" t="s">
        <v>109</v>
      </c>
      <c r="B34" s="130" t="s">
        <v>3</v>
      </c>
      <c r="C34" s="131"/>
      <c r="D34" s="131"/>
      <c r="E34" s="131"/>
      <c r="F34" s="131"/>
      <c r="G34" s="131"/>
      <c r="H34" s="131"/>
      <c r="I34" s="387"/>
      <c r="J34" s="130" t="s">
        <v>53</v>
      </c>
      <c r="K34" s="132"/>
      <c r="L34" s="132"/>
      <c r="M34" s="132"/>
      <c r="N34" s="132"/>
      <c r="O34" s="132"/>
      <c r="P34" s="132"/>
      <c r="Q34" s="132"/>
    </row>
    <row r="35" spans="1:17" s="134" customFormat="1" ht="46.2" thickBot="1" x14ac:dyDescent="0.35">
      <c r="A35" s="772"/>
      <c r="B35" s="133" t="s">
        <v>241</v>
      </c>
      <c r="C35" s="68" t="s">
        <v>459</v>
      </c>
      <c r="D35" s="68" t="s">
        <v>467</v>
      </c>
      <c r="E35" s="68" t="s">
        <v>343</v>
      </c>
      <c r="F35" s="68" t="s">
        <v>344</v>
      </c>
      <c r="G35" s="68" t="s">
        <v>345</v>
      </c>
      <c r="H35" s="68" t="s">
        <v>344</v>
      </c>
      <c r="I35" s="389"/>
      <c r="J35" s="133" t="s">
        <v>241</v>
      </c>
      <c r="K35" s="68" t="s">
        <v>459</v>
      </c>
      <c r="L35" s="68" t="s">
        <v>467</v>
      </c>
      <c r="M35" s="68" t="s">
        <v>343</v>
      </c>
      <c r="N35" s="68" t="s">
        <v>344</v>
      </c>
      <c r="O35" s="68" t="s">
        <v>345</v>
      </c>
      <c r="P35" s="68" t="s">
        <v>344</v>
      </c>
      <c r="Q35" s="68" t="s">
        <v>344</v>
      </c>
    </row>
    <row r="36" spans="1:17" s="134" customFormat="1" ht="13.8" thickBot="1" x14ac:dyDescent="0.35">
      <c r="A36" s="135">
        <v>1</v>
      </c>
      <c r="B36" s="136">
        <v>2</v>
      </c>
      <c r="C36" s="137">
        <v>3</v>
      </c>
      <c r="D36" s="137"/>
      <c r="E36" s="137">
        <v>3</v>
      </c>
      <c r="F36" s="137">
        <v>3</v>
      </c>
      <c r="G36" s="137">
        <v>3</v>
      </c>
      <c r="H36" s="137">
        <v>3</v>
      </c>
      <c r="I36" s="388"/>
      <c r="J36" s="136">
        <v>4</v>
      </c>
      <c r="K36" s="138">
        <v>5</v>
      </c>
      <c r="L36" s="138"/>
      <c r="M36" s="138">
        <v>5</v>
      </c>
      <c r="N36" s="138">
        <v>5</v>
      </c>
      <c r="O36" s="138">
        <v>5</v>
      </c>
      <c r="P36" s="138">
        <v>5</v>
      </c>
      <c r="Q36" s="138">
        <v>5</v>
      </c>
    </row>
    <row r="37" spans="1:17" ht="12.9" customHeight="1" x14ac:dyDescent="0.3">
      <c r="A37" s="140" t="s">
        <v>4</v>
      </c>
      <c r="B37" s="141" t="s">
        <v>289</v>
      </c>
      <c r="C37" s="142">
        <f>'1.1.sz.mell.'!C13</f>
        <v>0</v>
      </c>
      <c r="D37" s="142"/>
      <c r="E37" s="142">
        <f>'1.1.sz.mell.'!E13</f>
        <v>0</v>
      </c>
      <c r="F37" s="142">
        <f>'1.1.sz.mell.'!F13</f>
        <v>0</v>
      </c>
      <c r="G37" s="142">
        <f>'1.1.sz.mell.'!G13</f>
        <v>0</v>
      </c>
      <c r="H37" s="142">
        <f>'1.1.sz.mell.'!H13</f>
        <v>0</v>
      </c>
      <c r="I37" s="390"/>
      <c r="J37" s="141" t="s">
        <v>61</v>
      </c>
      <c r="K37" s="143">
        <f>'1.1.sz.mell.'!C92</f>
        <v>830000</v>
      </c>
      <c r="L37" s="143">
        <f>'1.1.sz.mell.'!D92</f>
        <v>1848400</v>
      </c>
      <c r="M37" s="143">
        <f>'1.1.sz.mell.'!E92</f>
        <v>0</v>
      </c>
      <c r="N37" s="143">
        <f>'1.1.sz.mell.'!F92</f>
        <v>1848400</v>
      </c>
      <c r="O37" s="143">
        <f>'1.1.sz.mell.'!G92</f>
        <v>0</v>
      </c>
      <c r="P37" s="143">
        <f>'1.1.sz.mell.'!H92</f>
        <v>1848400</v>
      </c>
      <c r="Q37" s="143">
        <f>'1.1.sz.mell.'!I92</f>
        <v>1697151</v>
      </c>
    </row>
    <row r="38" spans="1:17" x14ac:dyDescent="0.3">
      <c r="A38" s="144" t="s">
        <v>10</v>
      </c>
      <c r="B38" s="145" t="s">
        <v>290</v>
      </c>
      <c r="C38" s="146"/>
      <c r="D38" s="146"/>
      <c r="E38" s="146"/>
      <c r="F38" s="146"/>
      <c r="G38" s="146"/>
      <c r="H38" s="146"/>
      <c r="I38" s="391"/>
      <c r="J38" s="145" t="s">
        <v>291</v>
      </c>
      <c r="K38" s="20"/>
      <c r="L38" s="20"/>
      <c r="M38" s="20"/>
      <c r="N38" s="20"/>
      <c r="O38" s="20"/>
      <c r="P38" s="20"/>
      <c r="Q38" s="20"/>
    </row>
    <row r="39" spans="1:17" ht="12.9" customHeight="1" x14ac:dyDescent="0.3">
      <c r="A39" s="144" t="s">
        <v>20</v>
      </c>
      <c r="B39" s="145" t="s">
        <v>292</v>
      </c>
      <c r="C39" s="146">
        <f>'1.1.sz.mell.'!C39</f>
        <v>0</v>
      </c>
      <c r="D39" s="146"/>
      <c r="E39" s="146">
        <f>'1.1.sz.mell.'!E39</f>
        <v>0</v>
      </c>
      <c r="F39" s="146">
        <f>'1.1.sz.mell.'!F39</f>
        <v>0</v>
      </c>
      <c r="G39" s="146">
        <f>'1.1.sz.mell.'!G39</f>
        <v>0</v>
      </c>
      <c r="H39" s="146">
        <f>'1.1.sz.mell.'!H39</f>
        <v>0</v>
      </c>
      <c r="I39" s="391"/>
      <c r="J39" s="145" t="s">
        <v>62</v>
      </c>
      <c r="K39" s="20"/>
      <c r="L39" s="20"/>
      <c r="M39" s="20"/>
      <c r="N39" s="20"/>
      <c r="O39" s="20"/>
      <c r="P39" s="20"/>
      <c r="Q39" s="20"/>
    </row>
    <row r="40" spans="1:17" ht="12.9" customHeight="1" x14ac:dyDescent="0.3">
      <c r="A40" s="144" t="s">
        <v>22</v>
      </c>
      <c r="B40" s="145" t="s">
        <v>293</v>
      </c>
      <c r="C40" s="146"/>
      <c r="D40" s="146"/>
      <c r="E40" s="146"/>
      <c r="F40" s="146"/>
      <c r="G40" s="146"/>
      <c r="H40" s="146"/>
      <c r="I40" s="391"/>
      <c r="J40" s="145" t="s">
        <v>294</v>
      </c>
      <c r="K40" s="20"/>
      <c r="L40" s="20"/>
      <c r="M40" s="20"/>
      <c r="N40" s="20"/>
      <c r="O40" s="20"/>
      <c r="P40" s="20"/>
      <c r="Q40" s="20"/>
    </row>
    <row r="41" spans="1:17" ht="12.75" customHeight="1" x14ac:dyDescent="0.3">
      <c r="A41" s="144" t="s">
        <v>29</v>
      </c>
      <c r="B41" s="145" t="s">
        <v>295</v>
      </c>
      <c r="C41" s="146"/>
      <c r="D41" s="146"/>
      <c r="E41" s="146"/>
      <c r="F41" s="146"/>
      <c r="G41" s="146"/>
      <c r="H41" s="146"/>
      <c r="I41" s="391"/>
      <c r="J41" s="145" t="s">
        <v>232</v>
      </c>
      <c r="K41" s="20">
        <f>'1.1.sz.mell.'!C96</f>
        <v>0</v>
      </c>
      <c r="L41" s="20">
        <f>'1.1.sz.mell.'!D96</f>
        <v>0</v>
      </c>
      <c r="M41" s="20">
        <f>'1.1.sz.mell.'!E96</f>
        <v>0</v>
      </c>
      <c r="N41" s="20">
        <f>'1.1.sz.mell.'!F96</f>
        <v>0</v>
      </c>
      <c r="O41" s="20">
        <f>'1.1.sz.mell.'!G96</f>
        <v>0</v>
      </c>
      <c r="P41" s="20">
        <f>'1.1.sz.mell.'!H96</f>
        <v>0</v>
      </c>
      <c r="Q41" s="20">
        <f>'1.1.sz.mell.'!I96</f>
        <v>0</v>
      </c>
    </row>
    <row r="42" spans="1:17" ht="12.9" customHeight="1" x14ac:dyDescent="0.3">
      <c r="A42" s="144" t="s">
        <v>37</v>
      </c>
      <c r="B42" s="145" t="s">
        <v>296</v>
      </c>
      <c r="C42" s="148"/>
      <c r="D42" s="148"/>
      <c r="E42" s="148"/>
      <c r="F42" s="148"/>
      <c r="G42" s="148"/>
      <c r="H42" s="148"/>
      <c r="I42" s="392"/>
      <c r="J42" s="149"/>
      <c r="K42" s="20"/>
      <c r="L42" s="20"/>
      <c r="M42" s="20"/>
      <c r="N42" s="20"/>
      <c r="O42" s="20"/>
      <c r="P42" s="20"/>
      <c r="Q42" s="20"/>
    </row>
    <row r="43" spans="1:17" ht="12.9" customHeight="1" x14ac:dyDescent="0.3">
      <c r="A43" s="144" t="s">
        <v>39</v>
      </c>
      <c r="B43" s="149"/>
      <c r="C43" s="146"/>
      <c r="D43" s="146"/>
      <c r="E43" s="146"/>
      <c r="F43" s="146"/>
      <c r="G43" s="146"/>
      <c r="H43" s="146"/>
      <c r="I43" s="391"/>
      <c r="J43" s="149"/>
      <c r="K43" s="20"/>
      <c r="L43" s="20"/>
      <c r="M43" s="20"/>
      <c r="N43" s="20"/>
      <c r="O43" s="20"/>
      <c r="P43" s="20"/>
      <c r="Q43" s="20"/>
    </row>
    <row r="44" spans="1:17" ht="12.9" customHeight="1" x14ac:dyDescent="0.3">
      <c r="A44" s="144" t="s">
        <v>41</v>
      </c>
      <c r="B44" s="149"/>
      <c r="C44" s="146"/>
      <c r="D44" s="146"/>
      <c r="E44" s="146"/>
      <c r="F44" s="146"/>
      <c r="G44" s="146"/>
      <c r="H44" s="146"/>
      <c r="I44" s="391"/>
      <c r="J44" s="149"/>
      <c r="K44" s="20"/>
      <c r="L44" s="20"/>
      <c r="M44" s="20"/>
      <c r="N44" s="20"/>
      <c r="O44" s="20"/>
      <c r="P44" s="20"/>
      <c r="Q44" s="20"/>
    </row>
    <row r="45" spans="1:17" ht="12.9" customHeight="1" x14ac:dyDescent="0.3">
      <c r="A45" s="144" t="s">
        <v>43</v>
      </c>
      <c r="B45" s="149"/>
      <c r="C45" s="148"/>
      <c r="D45" s="148"/>
      <c r="E45" s="148"/>
      <c r="F45" s="148"/>
      <c r="G45" s="148"/>
      <c r="H45" s="148"/>
      <c r="I45" s="392"/>
      <c r="J45" s="149"/>
      <c r="K45" s="20"/>
      <c r="L45" s="20"/>
      <c r="M45" s="20"/>
      <c r="N45" s="20"/>
      <c r="O45" s="20"/>
      <c r="P45" s="20"/>
      <c r="Q45" s="20"/>
    </row>
    <row r="46" spans="1:17" x14ac:dyDescent="0.3">
      <c r="A46" s="144" t="s">
        <v>51</v>
      </c>
      <c r="B46" s="149"/>
      <c r="C46" s="148"/>
      <c r="D46" s="148"/>
      <c r="E46" s="148"/>
      <c r="F46" s="148"/>
      <c r="G46" s="148"/>
      <c r="H46" s="148"/>
      <c r="I46" s="392"/>
      <c r="J46" s="149"/>
      <c r="K46" s="20"/>
      <c r="L46" s="20"/>
      <c r="M46" s="20"/>
      <c r="N46" s="20"/>
      <c r="O46" s="20"/>
      <c r="P46" s="20"/>
      <c r="Q46" s="20"/>
    </row>
    <row r="47" spans="1:17" ht="12.9" customHeight="1" thickBot="1" x14ac:dyDescent="0.35">
      <c r="A47" s="157" t="s">
        <v>249</v>
      </c>
      <c r="B47" s="166"/>
      <c r="C47" s="167"/>
      <c r="D47" s="167"/>
      <c r="E47" s="167"/>
      <c r="F47" s="167"/>
      <c r="G47" s="167"/>
      <c r="H47" s="167"/>
      <c r="I47" s="330"/>
      <c r="J47" s="168" t="s">
        <v>248</v>
      </c>
      <c r="K47" s="169"/>
      <c r="L47" s="169"/>
      <c r="M47" s="169"/>
      <c r="N47" s="169"/>
      <c r="O47" s="169"/>
      <c r="P47" s="169"/>
      <c r="Q47" s="169"/>
    </row>
    <row r="48" spans="1:17" ht="15.9" customHeight="1" thickBot="1" x14ac:dyDescent="0.35">
      <c r="A48" s="154" t="s">
        <v>250</v>
      </c>
      <c r="B48" s="155" t="s">
        <v>297</v>
      </c>
      <c r="C48" s="156">
        <f>+C37+C39+C40+C42+C43+C44+C45+C46+C47</f>
        <v>0</v>
      </c>
      <c r="D48" s="156"/>
      <c r="E48" s="156">
        <f>+E37+E39+E40+E42+E43+E44+E45+E46+E47</f>
        <v>0</v>
      </c>
      <c r="F48" s="156">
        <f>+F37+F39+F40+F42+F43+F44+F45+F46+F47</f>
        <v>0</v>
      </c>
      <c r="G48" s="156">
        <f>+G37+G39+G40+G42+G43+G44+G45+G46+G47</f>
        <v>0</v>
      </c>
      <c r="H48" s="156">
        <f>+H37+H39+H40+H42+H43+H44+H45+H46+H47</f>
        <v>0</v>
      </c>
      <c r="I48" s="393"/>
      <c r="J48" s="155" t="s">
        <v>298</v>
      </c>
      <c r="K48" s="16">
        <f>+K37+K39+K41+K42+K43+K44+K45+K46+K47</f>
        <v>830000</v>
      </c>
      <c r="L48" s="16">
        <f t="shared" ref="L48:P48" si="17">+L37+L39+L41+L42+L43+L44+L45+L46+L47</f>
        <v>1848400</v>
      </c>
      <c r="M48" s="16">
        <f t="shared" si="17"/>
        <v>0</v>
      </c>
      <c r="N48" s="16">
        <f t="shared" si="17"/>
        <v>1848400</v>
      </c>
      <c r="O48" s="16">
        <f t="shared" si="17"/>
        <v>0</v>
      </c>
      <c r="P48" s="16">
        <f t="shared" si="17"/>
        <v>1848400</v>
      </c>
      <c r="Q48" s="16">
        <f t="shared" ref="Q48" si="18">+Q37+Q39+Q41+Q42+Q43+Q44+Q45+Q46+Q47</f>
        <v>1697151</v>
      </c>
    </row>
    <row r="49" spans="1:17" ht="12.9" customHeight="1" x14ac:dyDescent="0.3">
      <c r="A49" s="140" t="s">
        <v>251</v>
      </c>
      <c r="B49" s="170" t="s">
        <v>299</v>
      </c>
      <c r="C49" s="171">
        <f t="shared" ref="C49:I49" si="19">+C50+C51+C52+C53+C54</f>
        <v>830000</v>
      </c>
      <c r="D49" s="171">
        <f t="shared" ref="D49" si="20">+D50+D51+D52+D53+D54</f>
        <v>830000</v>
      </c>
      <c r="E49" s="171">
        <f t="shared" si="19"/>
        <v>0</v>
      </c>
      <c r="F49" s="171">
        <f t="shared" si="19"/>
        <v>830000</v>
      </c>
      <c r="G49" s="171">
        <f t="shared" si="19"/>
        <v>0</v>
      </c>
      <c r="H49" s="171">
        <f t="shared" si="19"/>
        <v>830000</v>
      </c>
      <c r="I49" s="171">
        <f t="shared" si="19"/>
        <v>830000</v>
      </c>
      <c r="J49" s="160" t="s">
        <v>256</v>
      </c>
      <c r="K49" s="28"/>
      <c r="L49" s="28"/>
      <c r="M49" s="28"/>
      <c r="N49" s="28"/>
      <c r="O49" s="28"/>
      <c r="P49" s="28"/>
      <c r="Q49" s="28"/>
    </row>
    <row r="50" spans="1:17" ht="12.9" customHeight="1" x14ac:dyDescent="0.3">
      <c r="A50" s="144" t="s">
        <v>254</v>
      </c>
      <c r="B50" s="172" t="s">
        <v>46</v>
      </c>
      <c r="C50" s="161">
        <v>830000</v>
      </c>
      <c r="D50" s="161">
        <v>830000</v>
      </c>
      <c r="E50" s="161"/>
      <c r="F50" s="161">
        <v>830000</v>
      </c>
      <c r="G50" s="161"/>
      <c r="H50" s="161">
        <v>830000</v>
      </c>
      <c r="I50" s="161">
        <v>830000</v>
      </c>
      <c r="J50" s="160" t="s">
        <v>300</v>
      </c>
      <c r="K50" s="45"/>
      <c r="L50" s="45"/>
      <c r="M50" s="45"/>
      <c r="N50" s="45"/>
      <c r="O50" s="45"/>
      <c r="P50" s="45"/>
      <c r="Q50" s="45"/>
    </row>
    <row r="51" spans="1:17" ht="12.9" customHeight="1" x14ac:dyDescent="0.3">
      <c r="A51" s="140" t="s">
        <v>257</v>
      </c>
      <c r="B51" s="172" t="s">
        <v>301</v>
      </c>
      <c r="C51" s="161"/>
      <c r="D51" s="161"/>
      <c r="E51" s="161"/>
      <c r="F51" s="161"/>
      <c r="G51" s="161"/>
      <c r="H51" s="161"/>
      <c r="I51" s="394"/>
      <c r="J51" s="160" t="s">
        <v>262</v>
      </c>
      <c r="K51" s="45"/>
      <c r="L51" s="45"/>
      <c r="M51" s="45"/>
      <c r="N51" s="45"/>
      <c r="O51" s="45"/>
      <c r="P51" s="45"/>
      <c r="Q51" s="45"/>
    </row>
    <row r="52" spans="1:17" ht="12.9" customHeight="1" x14ac:dyDescent="0.3">
      <c r="A52" s="144" t="s">
        <v>260</v>
      </c>
      <c r="B52" s="172" t="s">
        <v>302</v>
      </c>
      <c r="C52" s="161"/>
      <c r="D52" s="161"/>
      <c r="E52" s="161"/>
      <c r="F52" s="161"/>
      <c r="G52" s="161"/>
      <c r="H52" s="161"/>
      <c r="I52" s="394"/>
      <c r="J52" s="160" t="s">
        <v>265</v>
      </c>
      <c r="K52" s="45"/>
      <c r="L52" s="45"/>
      <c r="M52" s="45"/>
      <c r="N52" s="45"/>
      <c r="O52" s="45"/>
      <c r="P52" s="45"/>
      <c r="Q52" s="45"/>
    </row>
    <row r="53" spans="1:17" ht="12.9" customHeight="1" x14ac:dyDescent="0.3">
      <c r="A53" s="140" t="s">
        <v>263</v>
      </c>
      <c r="B53" s="172" t="s">
        <v>303</v>
      </c>
      <c r="C53" s="161"/>
      <c r="D53" s="161"/>
      <c r="E53" s="161"/>
      <c r="F53" s="161"/>
      <c r="G53" s="161"/>
      <c r="H53" s="161"/>
      <c r="I53" s="395"/>
      <c r="J53" s="158" t="s">
        <v>268</v>
      </c>
      <c r="K53" s="45"/>
      <c r="L53" s="45"/>
      <c r="M53" s="45"/>
      <c r="N53" s="45"/>
      <c r="O53" s="45"/>
      <c r="P53" s="45"/>
      <c r="Q53" s="45"/>
    </row>
    <row r="54" spans="1:17" ht="12.9" customHeight="1" x14ac:dyDescent="0.3">
      <c r="A54" s="144" t="s">
        <v>266</v>
      </c>
      <c r="B54" s="173" t="s">
        <v>304</v>
      </c>
      <c r="C54" s="161"/>
      <c r="D54" s="161"/>
      <c r="E54" s="161"/>
      <c r="F54" s="161"/>
      <c r="G54" s="161"/>
      <c r="H54" s="161"/>
      <c r="I54" s="394"/>
      <c r="J54" s="160" t="s">
        <v>305</v>
      </c>
      <c r="K54" s="45"/>
      <c r="L54" s="45"/>
      <c r="M54" s="45"/>
      <c r="N54" s="45"/>
      <c r="O54" s="45"/>
      <c r="P54" s="45"/>
      <c r="Q54" s="45"/>
    </row>
    <row r="55" spans="1:17" ht="12.9" customHeight="1" x14ac:dyDescent="0.3">
      <c r="A55" s="140" t="s">
        <v>269</v>
      </c>
      <c r="B55" s="174" t="s">
        <v>306</v>
      </c>
      <c r="C55" s="162">
        <f>+C56+C57+C58+C59+C60</f>
        <v>0</v>
      </c>
      <c r="D55" s="162"/>
      <c r="E55" s="162">
        <f>+E56+E57+E58+E59+E60</f>
        <v>0</v>
      </c>
      <c r="F55" s="162">
        <f>+F56+F57+F58+F59+F60</f>
        <v>0</v>
      </c>
      <c r="G55" s="162">
        <f>+G56+G57+G58+G59+G60</f>
        <v>0</v>
      </c>
      <c r="H55" s="162">
        <f>+H56+H57+H58+H59+H60</f>
        <v>0</v>
      </c>
      <c r="I55" s="397"/>
      <c r="J55" s="175" t="s">
        <v>274</v>
      </c>
      <c r="K55" s="45"/>
      <c r="L55" s="45"/>
      <c r="M55" s="45"/>
      <c r="N55" s="45"/>
      <c r="O55" s="45"/>
      <c r="P55" s="45"/>
      <c r="Q55" s="45"/>
    </row>
    <row r="56" spans="1:17" ht="12.9" customHeight="1" x14ac:dyDescent="0.3">
      <c r="A56" s="144" t="s">
        <v>272</v>
      </c>
      <c r="B56" s="173" t="s">
        <v>307</v>
      </c>
      <c r="C56" s="161"/>
      <c r="D56" s="161"/>
      <c r="E56" s="161"/>
      <c r="F56" s="161"/>
      <c r="G56" s="161"/>
      <c r="H56" s="161"/>
      <c r="I56" s="398"/>
      <c r="J56" s="175" t="s">
        <v>308</v>
      </c>
      <c r="K56" s="45"/>
      <c r="L56" s="45"/>
      <c r="M56" s="45"/>
      <c r="N56" s="45"/>
      <c r="O56" s="45"/>
      <c r="P56" s="45"/>
      <c r="Q56" s="45"/>
    </row>
    <row r="57" spans="1:17" ht="12.9" customHeight="1" x14ac:dyDescent="0.3">
      <c r="A57" s="140" t="s">
        <v>275</v>
      </c>
      <c r="B57" s="173" t="s">
        <v>309</v>
      </c>
      <c r="C57" s="161"/>
      <c r="D57" s="161"/>
      <c r="E57" s="161"/>
      <c r="F57" s="161"/>
      <c r="G57" s="161"/>
      <c r="H57" s="161"/>
      <c r="I57" s="398"/>
      <c r="J57" s="176"/>
      <c r="K57" s="45"/>
      <c r="L57" s="45"/>
      <c r="M57" s="45"/>
      <c r="N57" s="45"/>
      <c r="O57" s="45"/>
      <c r="P57" s="45"/>
      <c r="Q57" s="45"/>
    </row>
    <row r="58" spans="1:17" ht="12.9" customHeight="1" x14ac:dyDescent="0.3">
      <c r="A58" s="144" t="s">
        <v>277</v>
      </c>
      <c r="B58" s="172" t="s">
        <v>310</v>
      </c>
      <c r="C58" s="161"/>
      <c r="D58" s="161"/>
      <c r="E58" s="161"/>
      <c r="F58" s="161"/>
      <c r="G58" s="161"/>
      <c r="H58" s="161"/>
      <c r="I58" s="398"/>
      <c r="J58" s="177"/>
      <c r="K58" s="45"/>
      <c r="L58" s="45"/>
      <c r="M58" s="45"/>
      <c r="N58" s="45"/>
      <c r="O58" s="45"/>
      <c r="P58" s="45"/>
      <c r="Q58" s="45"/>
    </row>
    <row r="59" spans="1:17" ht="12.9" customHeight="1" x14ac:dyDescent="0.3">
      <c r="A59" s="140" t="s">
        <v>280</v>
      </c>
      <c r="B59" s="178" t="s">
        <v>311</v>
      </c>
      <c r="C59" s="161"/>
      <c r="D59" s="161"/>
      <c r="E59" s="161"/>
      <c r="F59" s="161"/>
      <c r="G59" s="161"/>
      <c r="H59" s="161"/>
      <c r="I59" s="394"/>
      <c r="J59" s="149"/>
      <c r="K59" s="45"/>
      <c r="L59" s="45"/>
      <c r="M59" s="45"/>
      <c r="N59" s="45"/>
      <c r="O59" s="45"/>
      <c r="P59" s="45"/>
      <c r="Q59" s="45"/>
    </row>
    <row r="60" spans="1:17" ht="12.9" customHeight="1" thickBot="1" x14ac:dyDescent="0.35">
      <c r="A60" s="144" t="s">
        <v>283</v>
      </c>
      <c r="B60" s="179" t="s">
        <v>312</v>
      </c>
      <c r="C60" s="161"/>
      <c r="D60" s="161"/>
      <c r="E60" s="161"/>
      <c r="F60" s="161"/>
      <c r="G60" s="161"/>
      <c r="H60" s="161"/>
      <c r="I60" s="398"/>
      <c r="J60" s="177"/>
      <c r="K60" s="45"/>
      <c r="L60" s="45"/>
      <c r="M60" s="45"/>
      <c r="N60" s="45"/>
      <c r="O60" s="45"/>
      <c r="P60" s="45"/>
      <c r="Q60" s="45"/>
    </row>
    <row r="61" spans="1:17" ht="21.75" customHeight="1" thickBot="1" x14ac:dyDescent="0.35">
      <c r="A61" s="154" t="s">
        <v>286</v>
      </c>
      <c r="B61" s="155" t="s">
        <v>313</v>
      </c>
      <c r="C61" s="156">
        <f>+C49+C55</f>
        <v>830000</v>
      </c>
      <c r="D61" s="156">
        <f t="shared" ref="D61:H61" si="21">+D49+D55</f>
        <v>830000</v>
      </c>
      <c r="E61" s="156">
        <f t="shared" si="21"/>
        <v>0</v>
      </c>
      <c r="F61" s="156">
        <f t="shared" si="21"/>
        <v>830000</v>
      </c>
      <c r="G61" s="156">
        <f t="shared" si="21"/>
        <v>0</v>
      </c>
      <c r="H61" s="156">
        <f t="shared" si="21"/>
        <v>830000</v>
      </c>
      <c r="I61" s="156">
        <f t="shared" ref="I61" si="22">+I49+I55</f>
        <v>830000</v>
      </c>
      <c r="J61" s="155" t="s">
        <v>314</v>
      </c>
      <c r="K61" s="16">
        <f>SUM(K49:K60)</f>
        <v>0</v>
      </c>
      <c r="L61" s="16">
        <f t="shared" ref="L61:P61" si="23">SUM(L49:L60)</f>
        <v>0</v>
      </c>
      <c r="M61" s="16">
        <f t="shared" si="23"/>
        <v>0</v>
      </c>
      <c r="N61" s="16">
        <f t="shared" si="23"/>
        <v>0</v>
      </c>
      <c r="O61" s="16">
        <f t="shared" si="23"/>
        <v>0</v>
      </c>
      <c r="P61" s="16">
        <f t="shared" si="23"/>
        <v>0</v>
      </c>
      <c r="Q61" s="16">
        <f t="shared" ref="Q61" si="24">SUM(Q49:Q60)</f>
        <v>0</v>
      </c>
    </row>
    <row r="62" spans="1:17" ht="13.8" thickBot="1" x14ac:dyDescent="0.35">
      <c r="A62" s="154" t="s">
        <v>315</v>
      </c>
      <c r="B62" s="164" t="s">
        <v>316</v>
      </c>
      <c r="C62" s="165">
        <f>+C48+C61</f>
        <v>830000</v>
      </c>
      <c r="D62" s="165">
        <f t="shared" ref="D62:H62" si="25">+D48+D61</f>
        <v>830000</v>
      </c>
      <c r="E62" s="165">
        <f t="shared" si="25"/>
        <v>0</v>
      </c>
      <c r="F62" s="165">
        <f t="shared" si="25"/>
        <v>830000</v>
      </c>
      <c r="G62" s="165">
        <f t="shared" si="25"/>
        <v>0</v>
      </c>
      <c r="H62" s="165">
        <f t="shared" si="25"/>
        <v>830000</v>
      </c>
      <c r="I62" s="165">
        <f t="shared" ref="I62" si="26">+I48+I61</f>
        <v>830000</v>
      </c>
      <c r="J62" s="164" t="s">
        <v>317</v>
      </c>
      <c r="K62" s="165">
        <f>+K48+K61</f>
        <v>830000</v>
      </c>
      <c r="L62" s="165">
        <f t="shared" ref="L62:P62" si="27">+L48+L61</f>
        <v>1848400</v>
      </c>
      <c r="M62" s="165">
        <f t="shared" si="27"/>
        <v>0</v>
      </c>
      <c r="N62" s="165">
        <f t="shared" si="27"/>
        <v>1848400</v>
      </c>
      <c r="O62" s="165">
        <f t="shared" si="27"/>
        <v>0</v>
      </c>
      <c r="P62" s="165">
        <f t="shared" si="27"/>
        <v>1848400</v>
      </c>
      <c r="Q62" s="165">
        <f t="shared" ref="Q62" si="28">+Q48+Q61</f>
        <v>1697151</v>
      </c>
    </row>
    <row r="63" spans="1:17" ht="13.8" thickBot="1" x14ac:dyDescent="0.35">
      <c r="A63" s="154" t="s">
        <v>318</v>
      </c>
      <c r="B63" s="164" t="s">
        <v>284</v>
      </c>
      <c r="C63" s="165">
        <f>IF(C48-K48&lt;0,K48-C48,"-")</f>
        <v>830000</v>
      </c>
      <c r="D63" s="165">
        <f t="shared" ref="D63:H63" si="29">IF(D48-L48&lt;0,L48-D48,"-")</f>
        <v>1848400</v>
      </c>
      <c r="E63" s="165" t="str">
        <f t="shared" si="29"/>
        <v>-</v>
      </c>
      <c r="F63" s="165">
        <f t="shared" si="29"/>
        <v>1848400</v>
      </c>
      <c r="G63" s="165" t="str">
        <f t="shared" si="29"/>
        <v>-</v>
      </c>
      <c r="H63" s="165">
        <f t="shared" si="29"/>
        <v>1848400</v>
      </c>
      <c r="I63" s="165">
        <f>IF(I48-Q48&lt;0,Q48-I48,"-")</f>
        <v>1697151</v>
      </c>
      <c r="J63" s="164" t="s">
        <v>285</v>
      </c>
      <c r="K63" s="165" t="str">
        <f>IF(C48-K48&gt;0,C48-K48,"-")</f>
        <v>-</v>
      </c>
      <c r="L63" s="165" t="str">
        <f t="shared" ref="L63:P63" si="30">IF(D48-L48&gt;0,D48-L48,"-")</f>
        <v>-</v>
      </c>
      <c r="M63" s="165" t="str">
        <f t="shared" si="30"/>
        <v>-</v>
      </c>
      <c r="N63" s="165" t="str">
        <f t="shared" si="30"/>
        <v>-</v>
      </c>
      <c r="O63" s="165" t="str">
        <f t="shared" si="30"/>
        <v>-</v>
      </c>
      <c r="P63" s="165" t="str">
        <f t="shared" si="30"/>
        <v>-</v>
      </c>
      <c r="Q63" s="165" t="str">
        <f>IF(I48-Q48&gt;0,I48-Q48,"-")</f>
        <v>-</v>
      </c>
    </row>
    <row r="64" spans="1:17" ht="13.8" thickBot="1" x14ac:dyDescent="0.35">
      <c r="A64" s="154" t="s">
        <v>319</v>
      </c>
      <c r="B64" s="164" t="s">
        <v>287</v>
      </c>
      <c r="C64" s="165" t="str">
        <f>IF(C48+C49-K62&lt;0,K62-(C48+C49),"-")</f>
        <v>-</v>
      </c>
      <c r="D64" s="165">
        <f t="shared" ref="D64:H64" si="31">IF(D48+D49-L62&lt;0,L62-(D48+D49),"-")</f>
        <v>1018400</v>
      </c>
      <c r="E64" s="165" t="str">
        <f t="shared" si="31"/>
        <v>-</v>
      </c>
      <c r="F64" s="165">
        <f t="shared" si="31"/>
        <v>1018400</v>
      </c>
      <c r="G64" s="165" t="str">
        <f t="shared" si="31"/>
        <v>-</v>
      </c>
      <c r="H64" s="165">
        <f t="shared" si="31"/>
        <v>1018400</v>
      </c>
      <c r="I64" s="165">
        <f>IF(I48+I49-Q62&lt;0,Q62-(I48+I49),"-")</f>
        <v>867151</v>
      </c>
      <c r="J64" s="164" t="s">
        <v>288</v>
      </c>
      <c r="K64" s="165" t="str">
        <f>IF(C48+C49-K62&gt;0,C48+C49-K62,"-")</f>
        <v>-</v>
      </c>
      <c r="L64" s="165" t="str">
        <f t="shared" ref="L64:P64" si="32">IF(D48+D49-L62&gt;0,D48+D49-L62,"-")</f>
        <v>-</v>
      </c>
      <c r="M64" s="165" t="str">
        <f t="shared" si="32"/>
        <v>-</v>
      </c>
      <c r="N64" s="165" t="str">
        <f t="shared" si="32"/>
        <v>-</v>
      </c>
      <c r="O64" s="165" t="str">
        <f t="shared" si="32"/>
        <v>-</v>
      </c>
      <c r="P64" s="165" t="str">
        <f t="shared" si="32"/>
        <v>-</v>
      </c>
      <c r="Q64" s="165" t="str">
        <f>IF(I48+I49-Q62&gt;0,I48+I49-Q62,"-")</f>
        <v>-</v>
      </c>
    </row>
    <row r="65" spans="1:17" ht="13.8" thickBot="1" x14ac:dyDescent="0.35">
      <c r="A65" s="154" t="s">
        <v>322</v>
      </c>
      <c r="B65" s="164" t="s">
        <v>321</v>
      </c>
      <c r="C65" s="165">
        <f>SUM(C62,C28)</f>
        <v>355852227</v>
      </c>
      <c r="D65" s="165">
        <f t="shared" ref="D65:H65" si="33">SUM(D62,D28)</f>
        <v>407973389</v>
      </c>
      <c r="E65" s="165">
        <f t="shared" si="33"/>
        <v>9835594</v>
      </c>
      <c r="F65" s="165">
        <f t="shared" si="33"/>
        <v>417808983</v>
      </c>
      <c r="G65" s="165">
        <f t="shared" si="33"/>
        <v>0</v>
      </c>
      <c r="H65" s="165">
        <f t="shared" si="33"/>
        <v>417808983</v>
      </c>
      <c r="I65" s="165">
        <f t="shared" ref="I65" si="34">SUM(I62,I28)</f>
        <v>416907419</v>
      </c>
      <c r="J65" s="164" t="s">
        <v>320</v>
      </c>
      <c r="K65" s="165">
        <f>SUM(K62,K28)</f>
        <v>355852227</v>
      </c>
      <c r="L65" s="165">
        <f t="shared" ref="L65:P65" si="35">SUM(L62,L28)</f>
        <v>407973389</v>
      </c>
      <c r="M65" s="165">
        <f t="shared" si="35"/>
        <v>9835594</v>
      </c>
      <c r="N65" s="165">
        <f t="shared" si="35"/>
        <v>417808983</v>
      </c>
      <c r="O65" s="165">
        <f t="shared" si="35"/>
        <v>0</v>
      </c>
      <c r="P65" s="165">
        <f t="shared" si="35"/>
        <v>417808983</v>
      </c>
      <c r="Q65" s="165">
        <f t="shared" ref="Q65" si="36">SUM(Q62,Q28)</f>
        <v>398339305</v>
      </c>
    </row>
  </sheetData>
  <mergeCells count="4">
    <mergeCell ref="A3:A4"/>
    <mergeCell ref="B31:J31"/>
    <mergeCell ref="A34:A35"/>
    <mergeCell ref="B32:P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verticalDpi="300" r:id="rId1"/>
  <headerFooter alignWithMargins="0">
    <oddHeader xml:space="preserve">&amp;R&amp;"Times New Roman CE,Félkövér dőlt"&amp;14 2. sz.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AE95D-58AE-4A14-8E0F-9F0E274CD81F}">
  <dimension ref="A1:E20"/>
  <sheetViews>
    <sheetView zoomScaleNormal="100" workbookViewId="0">
      <pane ySplit="2" topLeftCell="A3" activePane="bottomLeft" state="frozen"/>
      <selection activeCell="A2" sqref="A2:M20"/>
      <selection pane="bottomLeft" activeCell="D2" sqref="D2:D20"/>
    </sheetView>
  </sheetViews>
  <sheetFormatPr defaultRowHeight="12.6" x14ac:dyDescent="0.25"/>
  <cols>
    <col min="1" max="1" width="9.6640625" style="416" bestFit="1" customWidth="1"/>
    <col min="2" max="2" width="70.109375" style="416" bestFit="1" customWidth="1"/>
    <col min="3" max="3" width="14.33203125" style="416" customWidth="1"/>
    <col min="4" max="4" width="14.109375" style="416" customWidth="1"/>
    <col min="5" max="5" width="12.6640625" style="416" customWidth="1"/>
    <col min="6" max="255" width="9.109375" style="416"/>
    <col min="256" max="256" width="8.109375" style="416" customWidth="1"/>
    <col min="257" max="257" width="82" style="416" customWidth="1"/>
    <col min="258" max="258" width="19.109375" style="416" customWidth="1"/>
    <col min="259" max="511" width="9.109375" style="416"/>
    <col min="512" max="512" width="8.109375" style="416" customWidth="1"/>
    <col min="513" max="513" width="82" style="416" customWidth="1"/>
    <col min="514" max="514" width="19.109375" style="416" customWidth="1"/>
    <col min="515" max="767" width="9.109375" style="416"/>
    <col min="768" max="768" width="8.109375" style="416" customWidth="1"/>
    <col min="769" max="769" width="82" style="416" customWidth="1"/>
    <col min="770" max="770" width="19.109375" style="416" customWidth="1"/>
    <col min="771" max="1023" width="9.109375" style="416"/>
    <col min="1024" max="1024" width="8.109375" style="416" customWidth="1"/>
    <col min="1025" max="1025" width="82" style="416" customWidth="1"/>
    <col min="1026" max="1026" width="19.109375" style="416" customWidth="1"/>
    <col min="1027" max="1279" width="9.109375" style="416"/>
    <col min="1280" max="1280" width="8.109375" style="416" customWidth="1"/>
    <col min="1281" max="1281" width="82" style="416" customWidth="1"/>
    <col min="1282" max="1282" width="19.109375" style="416" customWidth="1"/>
    <col min="1283" max="1535" width="9.109375" style="416"/>
    <col min="1536" max="1536" width="8.109375" style="416" customWidth="1"/>
    <col min="1537" max="1537" width="82" style="416" customWidth="1"/>
    <col min="1538" max="1538" width="19.109375" style="416" customWidth="1"/>
    <col min="1539" max="1791" width="9.109375" style="416"/>
    <col min="1792" max="1792" width="8.109375" style="416" customWidth="1"/>
    <col min="1793" max="1793" width="82" style="416" customWidth="1"/>
    <col min="1794" max="1794" width="19.109375" style="416" customWidth="1"/>
    <col min="1795" max="2047" width="9.109375" style="416"/>
    <col min="2048" max="2048" width="8.109375" style="416" customWidth="1"/>
    <col min="2049" max="2049" width="82" style="416" customWidth="1"/>
    <col min="2050" max="2050" width="19.109375" style="416" customWidth="1"/>
    <col min="2051" max="2303" width="9.109375" style="416"/>
    <col min="2304" max="2304" width="8.109375" style="416" customWidth="1"/>
    <col min="2305" max="2305" width="82" style="416" customWidth="1"/>
    <col min="2306" max="2306" width="19.109375" style="416" customWidth="1"/>
    <col min="2307" max="2559" width="9.109375" style="416"/>
    <col min="2560" max="2560" width="8.109375" style="416" customWidth="1"/>
    <col min="2561" max="2561" width="82" style="416" customWidth="1"/>
    <col min="2562" max="2562" width="19.109375" style="416" customWidth="1"/>
    <col min="2563" max="2815" width="9.109375" style="416"/>
    <col min="2816" max="2816" width="8.109375" style="416" customWidth="1"/>
    <col min="2817" max="2817" width="82" style="416" customWidth="1"/>
    <col min="2818" max="2818" width="19.109375" style="416" customWidth="1"/>
    <col min="2819" max="3071" width="9.109375" style="416"/>
    <col min="3072" max="3072" width="8.109375" style="416" customWidth="1"/>
    <col min="3073" max="3073" width="82" style="416" customWidth="1"/>
    <col min="3074" max="3074" width="19.109375" style="416" customWidth="1"/>
    <col min="3075" max="3327" width="9.109375" style="416"/>
    <col min="3328" max="3328" width="8.109375" style="416" customWidth="1"/>
    <col min="3329" max="3329" width="82" style="416" customWidth="1"/>
    <col min="3330" max="3330" width="19.109375" style="416" customWidth="1"/>
    <col min="3331" max="3583" width="9.109375" style="416"/>
    <col min="3584" max="3584" width="8.109375" style="416" customWidth="1"/>
    <col min="3585" max="3585" width="82" style="416" customWidth="1"/>
    <col min="3586" max="3586" width="19.109375" style="416" customWidth="1"/>
    <col min="3587" max="3839" width="9.109375" style="416"/>
    <col min="3840" max="3840" width="8.109375" style="416" customWidth="1"/>
    <col min="3841" max="3841" width="82" style="416" customWidth="1"/>
    <col min="3842" max="3842" width="19.109375" style="416" customWidth="1"/>
    <col min="3843" max="4095" width="9.109375" style="416"/>
    <col min="4096" max="4096" width="8.109375" style="416" customWidth="1"/>
    <col min="4097" max="4097" width="82" style="416" customWidth="1"/>
    <col min="4098" max="4098" width="19.109375" style="416" customWidth="1"/>
    <col min="4099" max="4351" width="9.109375" style="416"/>
    <col min="4352" max="4352" width="8.109375" style="416" customWidth="1"/>
    <col min="4353" max="4353" width="82" style="416" customWidth="1"/>
    <col min="4354" max="4354" width="19.109375" style="416" customWidth="1"/>
    <col min="4355" max="4607" width="9.109375" style="416"/>
    <col min="4608" max="4608" width="8.109375" style="416" customWidth="1"/>
    <col min="4609" max="4609" width="82" style="416" customWidth="1"/>
    <col min="4610" max="4610" width="19.109375" style="416" customWidth="1"/>
    <col min="4611" max="4863" width="9.109375" style="416"/>
    <col min="4864" max="4864" width="8.109375" style="416" customWidth="1"/>
    <col min="4865" max="4865" width="82" style="416" customWidth="1"/>
    <col min="4866" max="4866" width="19.109375" style="416" customWidth="1"/>
    <col min="4867" max="5119" width="9.109375" style="416"/>
    <col min="5120" max="5120" width="8.109375" style="416" customWidth="1"/>
    <col min="5121" max="5121" width="82" style="416" customWidth="1"/>
    <col min="5122" max="5122" width="19.109375" style="416" customWidth="1"/>
    <col min="5123" max="5375" width="9.109375" style="416"/>
    <col min="5376" max="5376" width="8.109375" style="416" customWidth="1"/>
    <col min="5377" max="5377" width="82" style="416" customWidth="1"/>
    <col min="5378" max="5378" width="19.109375" style="416" customWidth="1"/>
    <col min="5379" max="5631" width="9.109375" style="416"/>
    <col min="5632" max="5632" width="8.109375" style="416" customWidth="1"/>
    <col min="5633" max="5633" width="82" style="416" customWidth="1"/>
    <col min="5634" max="5634" width="19.109375" style="416" customWidth="1"/>
    <col min="5635" max="5887" width="9.109375" style="416"/>
    <col min="5888" max="5888" width="8.109375" style="416" customWidth="1"/>
    <col min="5889" max="5889" width="82" style="416" customWidth="1"/>
    <col min="5890" max="5890" width="19.109375" style="416" customWidth="1"/>
    <col min="5891" max="6143" width="9.109375" style="416"/>
    <col min="6144" max="6144" width="8.109375" style="416" customWidth="1"/>
    <col min="6145" max="6145" width="82" style="416" customWidth="1"/>
    <col min="6146" max="6146" width="19.109375" style="416" customWidth="1"/>
    <col min="6147" max="6399" width="9.109375" style="416"/>
    <col min="6400" max="6400" width="8.109375" style="416" customWidth="1"/>
    <col min="6401" max="6401" width="82" style="416" customWidth="1"/>
    <col min="6402" max="6402" width="19.109375" style="416" customWidth="1"/>
    <col min="6403" max="6655" width="9.109375" style="416"/>
    <col min="6656" max="6656" width="8.109375" style="416" customWidth="1"/>
    <col min="6657" max="6657" width="82" style="416" customWidth="1"/>
    <col min="6658" max="6658" width="19.109375" style="416" customWidth="1"/>
    <col min="6659" max="6911" width="9.109375" style="416"/>
    <col min="6912" max="6912" width="8.109375" style="416" customWidth="1"/>
    <col min="6913" max="6913" width="82" style="416" customWidth="1"/>
    <col min="6914" max="6914" width="19.109375" style="416" customWidth="1"/>
    <col min="6915" max="7167" width="9.109375" style="416"/>
    <col min="7168" max="7168" width="8.109375" style="416" customWidth="1"/>
    <col min="7169" max="7169" width="82" style="416" customWidth="1"/>
    <col min="7170" max="7170" width="19.109375" style="416" customWidth="1"/>
    <col min="7171" max="7423" width="9.109375" style="416"/>
    <col min="7424" max="7424" width="8.109375" style="416" customWidth="1"/>
    <col min="7425" max="7425" width="82" style="416" customWidth="1"/>
    <col min="7426" max="7426" width="19.109375" style="416" customWidth="1"/>
    <col min="7427" max="7679" width="9.109375" style="416"/>
    <col min="7680" max="7680" width="8.109375" style="416" customWidth="1"/>
    <col min="7681" max="7681" width="82" style="416" customWidth="1"/>
    <col min="7682" max="7682" width="19.109375" style="416" customWidth="1"/>
    <col min="7683" max="7935" width="9.109375" style="416"/>
    <col min="7936" max="7936" width="8.109375" style="416" customWidth="1"/>
    <col min="7937" max="7937" width="82" style="416" customWidth="1"/>
    <col min="7938" max="7938" width="19.109375" style="416" customWidth="1"/>
    <col min="7939" max="8191" width="9.109375" style="416"/>
    <col min="8192" max="8192" width="8.109375" style="416" customWidth="1"/>
    <col min="8193" max="8193" width="82" style="416" customWidth="1"/>
    <col min="8194" max="8194" width="19.109375" style="416" customWidth="1"/>
    <col min="8195" max="8447" width="9.109375" style="416"/>
    <col min="8448" max="8448" width="8.109375" style="416" customWidth="1"/>
    <col min="8449" max="8449" width="82" style="416" customWidth="1"/>
    <col min="8450" max="8450" width="19.109375" style="416" customWidth="1"/>
    <col min="8451" max="8703" width="9.109375" style="416"/>
    <col min="8704" max="8704" width="8.109375" style="416" customWidth="1"/>
    <col min="8705" max="8705" width="82" style="416" customWidth="1"/>
    <col min="8706" max="8706" width="19.109375" style="416" customWidth="1"/>
    <col min="8707" max="8959" width="9.109375" style="416"/>
    <col min="8960" max="8960" width="8.109375" style="416" customWidth="1"/>
    <col min="8961" max="8961" width="82" style="416" customWidth="1"/>
    <col min="8962" max="8962" width="19.109375" style="416" customWidth="1"/>
    <col min="8963" max="9215" width="9.109375" style="416"/>
    <col min="9216" max="9216" width="8.109375" style="416" customWidth="1"/>
    <col min="9217" max="9217" width="82" style="416" customWidth="1"/>
    <col min="9218" max="9218" width="19.109375" style="416" customWidth="1"/>
    <col min="9219" max="9471" width="9.109375" style="416"/>
    <col min="9472" max="9472" width="8.109375" style="416" customWidth="1"/>
    <col min="9473" max="9473" width="82" style="416" customWidth="1"/>
    <col min="9474" max="9474" width="19.109375" style="416" customWidth="1"/>
    <col min="9475" max="9727" width="9.109375" style="416"/>
    <col min="9728" max="9728" width="8.109375" style="416" customWidth="1"/>
    <col min="9729" max="9729" width="82" style="416" customWidth="1"/>
    <col min="9730" max="9730" width="19.109375" style="416" customWidth="1"/>
    <col min="9731" max="9983" width="9.109375" style="416"/>
    <col min="9984" max="9984" width="8.109375" style="416" customWidth="1"/>
    <col min="9985" max="9985" width="82" style="416" customWidth="1"/>
    <col min="9986" max="9986" width="19.109375" style="416" customWidth="1"/>
    <col min="9987" max="10239" width="9.109375" style="416"/>
    <col min="10240" max="10240" width="8.109375" style="416" customWidth="1"/>
    <col min="10241" max="10241" width="82" style="416" customWidth="1"/>
    <col min="10242" max="10242" width="19.109375" style="416" customWidth="1"/>
    <col min="10243" max="10495" width="9.109375" style="416"/>
    <col min="10496" max="10496" width="8.109375" style="416" customWidth="1"/>
    <col min="10497" max="10497" width="82" style="416" customWidth="1"/>
    <col min="10498" max="10498" width="19.109375" style="416" customWidth="1"/>
    <col min="10499" max="10751" width="9.109375" style="416"/>
    <col min="10752" max="10752" width="8.109375" style="416" customWidth="1"/>
    <col min="10753" max="10753" width="82" style="416" customWidth="1"/>
    <col min="10754" max="10754" width="19.109375" style="416" customWidth="1"/>
    <col min="10755" max="11007" width="9.109375" style="416"/>
    <col min="11008" max="11008" width="8.109375" style="416" customWidth="1"/>
    <col min="11009" max="11009" width="82" style="416" customWidth="1"/>
    <col min="11010" max="11010" width="19.109375" style="416" customWidth="1"/>
    <col min="11011" max="11263" width="9.109375" style="416"/>
    <col min="11264" max="11264" width="8.109375" style="416" customWidth="1"/>
    <col min="11265" max="11265" width="82" style="416" customWidth="1"/>
    <col min="11266" max="11266" width="19.109375" style="416" customWidth="1"/>
    <col min="11267" max="11519" width="9.109375" style="416"/>
    <col min="11520" max="11520" width="8.109375" style="416" customWidth="1"/>
    <col min="11521" max="11521" width="82" style="416" customWidth="1"/>
    <col min="11522" max="11522" width="19.109375" style="416" customWidth="1"/>
    <col min="11523" max="11775" width="9.109375" style="416"/>
    <col min="11776" max="11776" width="8.109375" style="416" customWidth="1"/>
    <col min="11777" max="11777" width="82" style="416" customWidth="1"/>
    <col min="11778" max="11778" width="19.109375" style="416" customWidth="1"/>
    <col min="11779" max="12031" width="9.109375" style="416"/>
    <col min="12032" max="12032" width="8.109375" style="416" customWidth="1"/>
    <col min="12033" max="12033" width="82" style="416" customWidth="1"/>
    <col min="12034" max="12034" width="19.109375" style="416" customWidth="1"/>
    <col min="12035" max="12287" width="9.109375" style="416"/>
    <col min="12288" max="12288" width="8.109375" style="416" customWidth="1"/>
    <col min="12289" max="12289" width="82" style="416" customWidth="1"/>
    <col min="12290" max="12290" width="19.109375" style="416" customWidth="1"/>
    <col min="12291" max="12543" width="9.109375" style="416"/>
    <col min="12544" max="12544" width="8.109375" style="416" customWidth="1"/>
    <col min="12545" max="12545" width="82" style="416" customWidth="1"/>
    <col min="12546" max="12546" width="19.109375" style="416" customWidth="1"/>
    <col min="12547" max="12799" width="9.109375" style="416"/>
    <col min="12800" max="12800" width="8.109375" style="416" customWidth="1"/>
    <col min="12801" max="12801" width="82" style="416" customWidth="1"/>
    <col min="12802" max="12802" width="19.109375" style="416" customWidth="1"/>
    <col min="12803" max="13055" width="9.109375" style="416"/>
    <col min="13056" max="13056" width="8.109375" style="416" customWidth="1"/>
    <col min="13057" max="13057" width="82" style="416" customWidth="1"/>
    <col min="13058" max="13058" width="19.109375" style="416" customWidth="1"/>
    <col min="13059" max="13311" width="9.109375" style="416"/>
    <col min="13312" max="13312" width="8.109375" style="416" customWidth="1"/>
    <col min="13313" max="13313" width="82" style="416" customWidth="1"/>
    <col min="13314" max="13314" width="19.109375" style="416" customWidth="1"/>
    <col min="13315" max="13567" width="9.109375" style="416"/>
    <col min="13568" max="13568" width="8.109375" style="416" customWidth="1"/>
    <col min="13569" max="13569" width="82" style="416" customWidth="1"/>
    <col min="13570" max="13570" width="19.109375" style="416" customWidth="1"/>
    <col min="13571" max="13823" width="9.109375" style="416"/>
    <col min="13824" max="13824" width="8.109375" style="416" customWidth="1"/>
    <col min="13825" max="13825" width="82" style="416" customWidth="1"/>
    <col min="13826" max="13826" width="19.109375" style="416" customWidth="1"/>
    <col min="13827" max="14079" width="9.109375" style="416"/>
    <col min="14080" max="14080" width="8.109375" style="416" customWidth="1"/>
    <col min="14081" max="14081" width="82" style="416" customWidth="1"/>
    <col min="14082" max="14082" width="19.109375" style="416" customWidth="1"/>
    <col min="14083" max="14335" width="9.109375" style="416"/>
    <col min="14336" max="14336" width="8.109375" style="416" customWidth="1"/>
    <col min="14337" max="14337" width="82" style="416" customWidth="1"/>
    <col min="14338" max="14338" width="19.109375" style="416" customWidth="1"/>
    <col min="14339" max="14591" width="9.109375" style="416"/>
    <col min="14592" max="14592" width="8.109375" style="416" customWidth="1"/>
    <col min="14593" max="14593" width="82" style="416" customWidth="1"/>
    <col min="14594" max="14594" width="19.109375" style="416" customWidth="1"/>
    <col min="14595" max="14847" width="9.109375" style="416"/>
    <col min="14848" max="14848" width="8.109375" style="416" customWidth="1"/>
    <col min="14849" max="14849" width="82" style="416" customWidth="1"/>
    <col min="14850" max="14850" width="19.109375" style="416" customWidth="1"/>
    <col min="14851" max="15103" width="9.109375" style="416"/>
    <col min="15104" max="15104" width="8.109375" style="416" customWidth="1"/>
    <col min="15105" max="15105" width="82" style="416" customWidth="1"/>
    <col min="15106" max="15106" width="19.109375" style="416" customWidth="1"/>
    <col min="15107" max="15359" width="9.109375" style="416"/>
    <col min="15360" max="15360" width="8.109375" style="416" customWidth="1"/>
    <col min="15361" max="15361" width="82" style="416" customWidth="1"/>
    <col min="15362" max="15362" width="19.109375" style="416" customWidth="1"/>
    <col min="15363" max="15615" width="9.109375" style="416"/>
    <col min="15616" max="15616" width="8.109375" style="416" customWidth="1"/>
    <col min="15617" max="15617" width="82" style="416" customWidth="1"/>
    <col min="15618" max="15618" width="19.109375" style="416" customWidth="1"/>
    <col min="15619" max="15871" width="9.109375" style="416"/>
    <col min="15872" max="15872" width="8.109375" style="416" customWidth="1"/>
    <col min="15873" max="15873" width="82" style="416" customWidth="1"/>
    <col min="15874" max="15874" width="19.109375" style="416" customWidth="1"/>
    <col min="15875" max="16127" width="9.109375" style="416"/>
    <col min="16128" max="16128" width="8.109375" style="416" customWidth="1"/>
    <col min="16129" max="16129" width="82" style="416" customWidth="1"/>
    <col min="16130" max="16130" width="19.109375" style="416" customWidth="1"/>
    <col min="16131" max="16384" width="9.109375" style="416"/>
  </cols>
  <sheetData>
    <row r="1" spans="1:5" s="412" customFormat="1" ht="31.2" x14ac:dyDescent="0.25">
      <c r="A1" s="410" t="s">
        <v>468</v>
      </c>
      <c r="B1" s="410" t="s">
        <v>241</v>
      </c>
      <c r="C1" s="411" t="s">
        <v>469</v>
      </c>
      <c r="D1" s="411" t="s">
        <v>359</v>
      </c>
      <c r="E1" s="411" t="s">
        <v>336</v>
      </c>
    </row>
    <row r="2" spans="1:5" ht="15" customHeight="1" x14ac:dyDescent="0.25">
      <c r="A2" s="413" t="s">
        <v>470</v>
      </c>
      <c r="B2" s="414" t="s">
        <v>471</v>
      </c>
      <c r="C2" s="415">
        <v>332289353</v>
      </c>
      <c r="D2" s="415">
        <v>59665839</v>
      </c>
      <c r="E2" s="415">
        <f>SUM(C2:D2)</f>
        <v>391955192</v>
      </c>
    </row>
    <row r="3" spans="1:5" ht="15" customHeight="1" x14ac:dyDescent="0.25">
      <c r="A3" s="413" t="s">
        <v>472</v>
      </c>
      <c r="B3" s="414" t="s">
        <v>473</v>
      </c>
      <c r="C3" s="415">
        <v>16771986</v>
      </c>
      <c r="D3" s="415">
        <v>381567319</v>
      </c>
      <c r="E3" s="415">
        <f t="shared" ref="E3:E20" si="0">SUM(C3:D3)</f>
        <v>398339305</v>
      </c>
    </row>
    <row r="4" spans="1:5" ht="15" customHeight="1" x14ac:dyDescent="0.25">
      <c r="A4" s="417" t="s">
        <v>474</v>
      </c>
      <c r="B4" s="418" t="s">
        <v>475</v>
      </c>
      <c r="C4" s="419">
        <v>315517367</v>
      </c>
      <c r="D4" s="419">
        <v>-321901480</v>
      </c>
      <c r="E4" s="419">
        <f t="shared" ref="E4" si="1">E2-E3</f>
        <v>-6384113</v>
      </c>
    </row>
    <row r="5" spans="1:5" ht="15" customHeight="1" x14ac:dyDescent="0.25">
      <c r="A5" s="413" t="s">
        <v>476</v>
      </c>
      <c r="B5" s="414" t="s">
        <v>477</v>
      </c>
      <c r="C5" s="415">
        <v>21786876</v>
      </c>
      <c r="D5" s="415">
        <v>325600398</v>
      </c>
      <c r="E5" s="415">
        <f t="shared" si="0"/>
        <v>347387274</v>
      </c>
    </row>
    <row r="6" spans="1:5" ht="15" customHeight="1" x14ac:dyDescent="0.25">
      <c r="A6" s="413" t="s">
        <v>478</v>
      </c>
      <c r="B6" s="414" t="s">
        <v>479</v>
      </c>
      <c r="C6" s="415">
        <v>322435047</v>
      </c>
      <c r="D6" s="415">
        <v>0</v>
      </c>
      <c r="E6" s="415">
        <f t="shared" si="0"/>
        <v>322435047</v>
      </c>
    </row>
    <row r="7" spans="1:5" ht="15" customHeight="1" x14ac:dyDescent="0.25">
      <c r="A7" s="417" t="s">
        <v>480</v>
      </c>
      <c r="B7" s="418" t="s">
        <v>481</v>
      </c>
      <c r="C7" s="419">
        <v>-300648171</v>
      </c>
      <c r="D7" s="419">
        <v>325600398</v>
      </c>
      <c r="E7" s="419">
        <f t="shared" ref="E7" si="2">E5-E6</f>
        <v>24952227</v>
      </c>
    </row>
    <row r="8" spans="1:5" ht="15" customHeight="1" x14ac:dyDescent="0.25">
      <c r="A8" s="417" t="s">
        <v>482</v>
      </c>
      <c r="B8" s="418" t="s">
        <v>483</v>
      </c>
      <c r="C8" s="419">
        <v>14869196</v>
      </c>
      <c r="D8" s="419">
        <v>3698918</v>
      </c>
      <c r="E8" s="419">
        <f t="shared" ref="E8" si="3">E4+E7</f>
        <v>18568114</v>
      </c>
    </row>
    <row r="9" spans="1:5" ht="15" customHeight="1" x14ac:dyDescent="0.25">
      <c r="A9" s="413" t="s">
        <v>484</v>
      </c>
      <c r="B9" s="414" t="s">
        <v>485</v>
      </c>
      <c r="C9" s="415">
        <v>0</v>
      </c>
      <c r="D9" s="415">
        <v>0</v>
      </c>
      <c r="E9" s="415">
        <f t="shared" si="0"/>
        <v>0</v>
      </c>
    </row>
    <row r="10" spans="1:5" ht="15" customHeight="1" x14ac:dyDescent="0.25">
      <c r="A10" s="413" t="s">
        <v>486</v>
      </c>
      <c r="B10" s="414" t="s">
        <v>487</v>
      </c>
      <c r="C10" s="415">
        <v>0</v>
      </c>
      <c r="D10" s="415">
        <v>0</v>
      </c>
      <c r="E10" s="415">
        <f t="shared" si="0"/>
        <v>0</v>
      </c>
    </row>
    <row r="11" spans="1:5" ht="15" customHeight="1" x14ac:dyDescent="0.25">
      <c r="A11" s="417" t="s">
        <v>488</v>
      </c>
      <c r="B11" s="418" t="s">
        <v>489</v>
      </c>
      <c r="C11" s="419">
        <v>0</v>
      </c>
      <c r="D11" s="419">
        <v>0</v>
      </c>
      <c r="E11" s="419">
        <f t="shared" si="0"/>
        <v>0</v>
      </c>
    </row>
    <row r="12" spans="1:5" ht="15" customHeight="1" x14ac:dyDescent="0.25">
      <c r="A12" s="413" t="s">
        <v>490</v>
      </c>
      <c r="B12" s="414" t="s">
        <v>491</v>
      </c>
      <c r="C12" s="415">
        <v>0</v>
      </c>
      <c r="D12" s="415">
        <v>0</v>
      </c>
      <c r="E12" s="415">
        <f t="shared" si="0"/>
        <v>0</v>
      </c>
    </row>
    <row r="13" spans="1:5" ht="15" customHeight="1" x14ac:dyDescent="0.25">
      <c r="A13" s="413" t="s">
        <v>492</v>
      </c>
      <c r="B13" s="414" t="s">
        <v>493</v>
      </c>
      <c r="C13" s="415">
        <v>0</v>
      </c>
      <c r="D13" s="415">
        <v>0</v>
      </c>
      <c r="E13" s="415">
        <f t="shared" si="0"/>
        <v>0</v>
      </c>
    </row>
    <row r="14" spans="1:5" ht="15" customHeight="1" x14ac:dyDescent="0.25">
      <c r="A14" s="417" t="s">
        <v>494</v>
      </c>
      <c r="B14" s="418" t="s">
        <v>495</v>
      </c>
      <c r="C14" s="419">
        <v>0</v>
      </c>
      <c r="D14" s="419">
        <v>0</v>
      </c>
      <c r="E14" s="419">
        <f t="shared" si="0"/>
        <v>0</v>
      </c>
    </row>
    <row r="15" spans="1:5" ht="15" customHeight="1" x14ac:dyDescent="0.25">
      <c r="A15" s="417" t="s">
        <v>496</v>
      </c>
      <c r="B15" s="418" t="s">
        <v>497</v>
      </c>
      <c r="C15" s="419">
        <v>0</v>
      </c>
      <c r="D15" s="419">
        <v>0</v>
      </c>
      <c r="E15" s="419">
        <f t="shared" si="0"/>
        <v>0</v>
      </c>
    </row>
    <row r="16" spans="1:5" ht="15" customHeight="1" x14ac:dyDescent="0.25">
      <c r="A16" s="417" t="s">
        <v>498</v>
      </c>
      <c r="B16" s="418" t="s">
        <v>499</v>
      </c>
      <c r="C16" s="419">
        <v>14869196</v>
      </c>
      <c r="D16" s="419">
        <v>3698918</v>
      </c>
      <c r="E16" s="419">
        <f t="shared" ref="E16" si="4">E8</f>
        <v>18568114</v>
      </c>
    </row>
    <row r="17" spans="1:5" ht="15" customHeight="1" x14ac:dyDescent="0.25">
      <c r="A17" s="417" t="s">
        <v>500</v>
      </c>
      <c r="B17" s="418" t="s">
        <v>501</v>
      </c>
      <c r="C17" s="419">
        <v>0</v>
      </c>
      <c r="D17" s="419">
        <v>0</v>
      </c>
      <c r="E17" s="419">
        <f t="shared" si="0"/>
        <v>0</v>
      </c>
    </row>
    <row r="18" spans="1:5" ht="15" customHeight="1" x14ac:dyDescent="0.25">
      <c r="A18" s="417" t="s">
        <v>502</v>
      </c>
      <c r="B18" s="418" t="s">
        <v>503</v>
      </c>
      <c r="C18" s="419">
        <v>14869196</v>
      </c>
      <c r="D18" s="419">
        <v>3698918</v>
      </c>
      <c r="E18" s="419">
        <f t="shared" ref="E18" si="5">E16</f>
        <v>18568114</v>
      </c>
    </row>
    <row r="19" spans="1:5" ht="15" customHeight="1" x14ac:dyDescent="0.25">
      <c r="A19" s="417" t="s">
        <v>504</v>
      </c>
      <c r="B19" s="418" t="s">
        <v>505</v>
      </c>
      <c r="C19" s="419">
        <v>0</v>
      </c>
      <c r="D19" s="419">
        <v>0</v>
      </c>
      <c r="E19" s="419">
        <f t="shared" si="0"/>
        <v>0</v>
      </c>
    </row>
    <row r="20" spans="1:5" ht="15" customHeight="1" x14ac:dyDescent="0.25">
      <c r="A20" s="417" t="s">
        <v>506</v>
      </c>
      <c r="B20" s="418" t="s">
        <v>507</v>
      </c>
      <c r="C20" s="419">
        <v>0</v>
      </c>
      <c r="D20" s="419">
        <v>0</v>
      </c>
      <c r="E20" s="419">
        <f t="shared" si="0"/>
        <v>0</v>
      </c>
    </row>
  </sheetData>
  <pageMargins left="0.39" right="0.28000000000000003" top="1.2598425196850394" bottom="0.98425196850393704" header="0.51181102362204722" footer="0.51181102362204722"/>
  <pageSetup scale="80" orientation="portrait" horizontalDpi="300" verticalDpi="300" r:id="rId1"/>
  <headerFooter alignWithMargins="0">
    <oddHeader>&amp;C&amp;"-,Félkövér"&amp;14VÖLGYSÉGI ÖNKORMÁNYZATOK TÁRSULÁSA
 MARADVÁNY LEVEZETÉS&amp;R&amp;"Times New Roman,Félkövér dőlt"&amp;14 3.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223DF-7A51-4571-A412-AB5D486591DA}">
  <dimension ref="A1:E51"/>
  <sheetViews>
    <sheetView topLeftCell="A4" zoomScaleNormal="100" workbookViewId="0">
      <selection activeCell="C13" sqref="C13"/>
    </sheetView>
  </sheetViews>
  <sheetFormatPr defaultRowHeight="13.2" x14ac:dyDescent="0.25"/>
  <cols>
    <col min="1" max="1" width="6.33203125" style="482" customWidth="1"/>
    <col min="2" max="2" width="59" style="483" bestFit="1" customWidth="1"/>
    <col min="3" max="3" width="11.88671875" style="427" customWidth="1"/>
    <col min="4" max="4" width="10.44140625" style="427" customWidth="1"/>
    <col min="5" max="5" width="11.88671875" style="427" customWidth="1"/>
    <col min="6" max="253" width="9.109375" style="427"/>
    <col min="254" max="254" width="6.33203125" style="427" customWidth="1"/>
    <col min="255" max="255" width="37.6640625" style="427" customWidth="1"/>
    <col min="256" max="256" width="11.88671875" style="427" customWidth="1"/>
    <col min="257" max="257" width="10.44140625" style="427" customWidth="1"/>
    <col min="258" max="259" width="11.88671875" style="427" customWidth="1"/>
    <col min="260" max="260" width="10.88671875" style="427" customWidth="1"/>
    <col min="261" max="261" width="11.88671875" style="427" customWidth="1"/>
    <col min="262" max="509" width="9.109375" style="427"/>
    <col min="510" max="510" width="6.33203125" style="427" customWidth="1"/>
    <col min="511" max="511" width="37.6640625" style="427" customWidth="1"/>
    <col min="512" max="512" width="11.88671875" style="427" customWidth="1"/>
    <col min="513" max="513" width="10.44140625" style="427" customWidth="1"/>
    <col min="514" max="515" width="11.88671875" style="427" customWidth="1"/>
    <col min="516" max="516" width="10.88671875" style="427" customWidth="1"/>
    <col min="517" max="517" width="11.88671875" style="427" customWidth="1"/>
    <col min="518" max="765" width="9.109375" style="427"/>
    <col min="766" max="766" width="6.33203125" style="427" customWidth="1"/>
    <col min="767" max="767" width="37.6640625" style="427" customWidth="1"/>
    <col min="768" max="768" width="11.88671875" style="427" customWidth="1"/>
    <col min="769" max="769" width="10.44140625" style="427" customWidth="1"/>
    <col min="770" max="771" width="11.88671875" style="427" customWidth="1"/>
    <col min="772" max="772" width="10.88671875" style="427" customWidth="1"/>
    <col min="773" max="773" width="11.88671875" style="427" customWidth="1"/>
    <col min="774" max="1021" width="9.109375" style="427"/>
    <col min="1022" max="1022" width="6.33203125" style="427" customWidth="1"/>
    <col min="1023" max="1023" width="37.6640625" style="427" customWidth="1"/>
    <col min="1024" max="1024" width="11.88671875" style="427" customWidth="1"/>
    <col min="1025" max="1025" width="10.44140625" style="427" customWidth="1"/>
    <col min="1026" max="1027" width="11.88671875" style="427" customWidth="1"/>
    <col min="1028" max="1028" width="10.88671875" style="427" customWidth="1"/>
    <col min="1029" max="1029" width="11.88671875" style="427" customWidth="1"/>
    <col min="1030" max="1277" width="9.109375" style="427"/>
    <col min="1278" max="1278" width="6.33203125" style="427" customWidth="1"/>
    <col min="1279" max="1279" width="37.6640625" style="427" customWidth="1"/>
    <col min="1280" max="1280" width="11.88671875" style="427" customWidth="1"/>
    <col min="1281" max="1281" width="10.44140625" style="427" customWidth="1"/>
    <col min="1282" max="1283" width="11.88671875" style="427" customWidth="1"/>
    <col min="1284" max="1284" width="10.88671875" style="427" customWidth="1"/>
    <col min="1285" max="1285" width="11.88671875" style="427" customWidth="1"/>
    <col min="1286" max="1533" width="9.109375" style="427"/>
    <col min="1534" max="1534" width="6.33203125" style="427" customWidth="1"/>
    <col min="1535" max="1535" width="37.6640625" style="427" customWidth="1"/>
    <col min="1536" max="1536" width="11.88671875" style="427" customWidth="1"/>
    <col min="1537" max="1537" width="10.44140625" style="427" customWidth="1"/>
    <col min="1538" max="1539" width="11.88671875" style="427" customWidth="1"/>
    <col min="1540" max="1540" width="10.88671875" style="427" customWidth="1"/>
    <col min="1541" max="1541" width="11.88671875" style="427" customWidth="1"/>
    <col min="1542" max="1789" width="9.109375" style="427"/>
    <col min="1790" max="1790" width="6.33203125" style="427" customWidth="1"/>
    <col min="1791" max="1791" width="37.6640625" style="427" customWidth="1"/>
    <col min="1792" max="1792" width="11.88671875" style="427" customWidth="1"/>
    <col min="1793" max="1793" width="10.44140625" style="427" customWidth="1"/>
    <col min="1794" max="1795" width="11.88671875" style="427" customWidth="1"/>
    <col min="1796" max="1796" width="10.88671875" style="427" customWidth="1"/>
    <col min="1797" max="1797" width="11.88671875" style="427" customWidth="1"/>
    <col min="1798" max="2045" width="9.109375" style="427"/>
    <col min="2046" max="2046" width="6.33203125" style="427" customWidth="1"/>
    <col min="2047" max="2047" width="37.6640625" style="427" customWidth="1"/>
    <col min="2048" max="2048" width="11.88671875" style="427" customWidth="1"/>
    <col min="2049" max="2049" width="10.44140625" style="427" customWidth="1"/>
    <col min="2050" max="2051" width="11.88671875" style="427" customWidth="1"/>
    <col min="2052" max="2052" width="10.88671875" style="427" customWidth="1"/>
    <col min="2053" max="2053" width="11.88671875" style="427" customWidth="1"/>
    <col min="2054" max="2301" width="9.109375" style="427"/>
    <col min="2302" max="2302" width="6.33203125" style="427" customWidth="1"/>
    <col min="2303" max="2303" width="37.6640625" style="427" customWidth="1"/>
    <col min="2304" max="2304" width="11.88671875" style="427" customWidth="1"/>
    <col min="2305" max="2305" width="10.44140625" style="427" customWidth="1"/>
    <col min="2306" max="2307" width="11.88671875" style="427" customWidth="1"/>
    <col min="2308" max="2308" width="10.88671875" style="427" customWidth="1"/>
    <col min="2309" max="2309" width="11.88671875" style="427" customWidth="1"/>
    <col min="2310" max="2557" width="9.109375" style="427"/>
    <col min="2558" max="2558" width="6.33203125" style="427" customWidth="1"/>
    <col min="2559" max="2559" width="37.6640625" style="427" customWidth="1"/>
    <col min="2560" max="2560" width="11.88671875" style="427" customWidth="1"/>
    <col min="2561" max="2561" width="10.44140625" style="427" customWidth="1"/>
    <col min="2562" max="2563" width="11.88671875" style="427" customWidth="1"/>
    <col min="2564" max="2564" width="10.88671875" style="427" customWidth="1"/>
    <col min="2565" max="2565" width="11.88671875" style="427" customWidth="1"/>
    <col min="2566" max="2813" width="9.109375" style="427"/>
    <col min="2814" max="2814" width="6.33203125" style="427" customWidth="1"/>
    <col min="2815" max="2815" width="37.6640625" style="427" customWidth="1"/>
    <col min="2816" max="2816" width="11.88671875" style="427" customWidth="1"/>
    <col min="2817" max="2817" width="10.44140625" style="427" customWidth="1"/>
    <col min="2818" max="2819" width="11.88671875" style="427" customWidth="1"/>
    <col min="2820" max="2820" width="10.88671875" style="427" customWidth="1"/>
    <col min="2821" max="2821" width="11.88671875" style="427" customWidth="1"/>
    <col min="2822" max="3069" width="9.109375" style="427"/>
    <col min="3070" max="3070" width="6.33203125" style="427" customWidth="1"/>
    <col min="3071" max="3071" width="37.6640625" style="427" customWidth="1"/>
    <col min="3072" max="3072" width="11.88671875" style="427" customWidth="1"/>
    <col min="3073" max="3073" width="10.44140625" style="427" customWidth="1"/>
    <col min="3074" max="3075" width="11.88671875" style="427" customWidth="1"/>
    <col min="3076" max="3076" width="10.88671875" style="427" customWidth="1"/>
    <col min="3077" max="3077" width="11.88671875" style="427" customWidth="1"/>
    <col min="3078" max="3325" width="9.109375" style="427"/>
    <col min="3326" max="3326" width="6.33203125" style="427" customWidth="1"/>
    <col min="3327" max="3327" width="37.6640625" style="427" customWidth="1"/>
    <col min="3328" max="3328" width="11.88671875" style="427" customWidth="1"/>
    <col min="3329" max="3329" width="10.44140625" style="427" customWidth="1"/>
    <col min="3330" max="3331" width="11.88671875" style="427" customWidth="1"/>
    <col min="3332" max="3332" width="10.88671875" style="427" customWidth="1"/>
    <col min="3333" max="3333" width="11.88671875" style="427" customWidth="1"/>
    <col min="3334" max="3581" width="9.109375" style="427"/>
    <col min="3582" max="3582" width="6.33203125" style="427" customWidth="1"/>
    <col min="3583" max="3583" width="37.6640625" style="427" customWidth="1"/>
    <col min="3584" max="3584" width="11.88671875" style="427" customWidth="1"/>
    <col min="3585" max="3585" width="10.44140625" style="427" customWidth="1"/>
    <col min="3586" max="3587" width="11.88671875" style="427" customWidth="1"/>
    <col min="3588" max="3588" width="10.88671875" style="427" customWidth="1"/>
    <col min="3589" max="3589" width="11.88671875" style="427" customWidth="1"/>
    <col min="3590" max="3837" width="9.109375" style="427"/>
    <col min="3838" max="3838" width="6.33203125" style="427" customWidth="1"/>
    <col min="3839" max="3839" width="37.6640625" style="427" customWidth="1"/>
    <col min="3840" max="3840" width="11.88671875" style="427" customWidth="1"/>
    <col min="3841" max="3841" width="10.44140625" style="427" customWidth="1"/>
    <col min="3842" max="3843" width="11.88671875" style="427" customWidth="1"/>
    <col min="3844" max="3844" width="10.88671875" style="427" customWidth="1"/>
    <col min="3845" max="3845" width="11.88671875" style="427" customWidth="1"/>
    <col min="3846" max="4093" width="9.109375" style="427"/>
    <col min="4094" max="4094" width="6.33203125" style="427" customWidth="1"/>
    <col min="4095" max="4095" width="37.6640625" style="427" customWidth="1"/>
    <col min="4096" max="4096" width="11.88671875" style="427" customWidth="1"/>
    <col min="4097" max="4097" width="10.44140625" style="427" customWidth="1"/>
    <col min="4098" max="4099" width="11.88671875" style="427" customWidth="1"/>
    <col min="4100" max="4100" width="10.88671875" style="427" customWidth="1"/>
    <col min="4101" max="4101" width="11.88671875" style="427" customWidth="1"/>
    <col min="4102" max="4349" width="9.109375" style="427"/>
    <col min="4350" max="4350" width="6.33203125" style="427" customWidth="1"/>
    <col min="4351" max="4351" width="37.6640625" style="427" customWidth="1"/>
    <col min="4352" max="4352" width="11.88671875" style="427" customWidth="1"/>
    <col min="4353" max="4353" width="10.44140625" style="427" customWidth="1"/>
    <col min="4354" max="4355" width="11.88671875" style="427" customWidth="1"/>
    <col min="4356" max="4356" width="10.88671875" style="427" customWidth="1"/>
    <col min="4357" max="4357" width="11.88671875" style="427" customWidth="1"/>
    <col min="4358" max="4605" width="9.109375" style="427"/>
    <col min="4606" max="4606" width="6.33203125" style="427" customWidth="1"/>
    <col min="4607" max="4607" width="37.6640625" style="427" customWidth="1"/>
    <col min="4608" max="4608" width="11.88671875" style="427" customWidth="1"/>
    <col min="4609" max="4609" width="10.44140625" style="427" customWidth="1"/>
    <col min="4610" max="4611" width="11.88671875" style="427" customWidth="1"/>
    <col min="4612" max="4612" width="10.88671875" style="427" customWidth="1"/>
    <col min="4613" max="4613" width="11.88671875" style="427" customWidth="1"/>
    <col min="4614" max="4861" width="9.109375" style="427"/>
    <col min="4862" max="4862" width="6.33203125" style="427" customWidth="1"/>
    <col min="4863" max="4863" width="37.6640625" style="427" customWidth="1"/>
    <col min="4864" max="4864" width="11.88671875" style="427" customWidth="1"/>
    <col min="4865" max="4865" width="10.44140625" style="427" customWidth="1"/>
    <col min="4866" max="4867" width="11.88671875" style="427" customWidth="1"/>
    <col min="4868" max="4868" width="10.88671875" style="427" customWidth="1"/>
    <col min="4869" max="4869" width="11.88671875" style="427" customWidth="1"/>
    <col min="4870" max="5117" width="9.109375" style="427"/>
    <col min="5118" max="5118" width="6.33203125" style="427" customWidth="1"/>
    <col min="5119" max="5119" width="37.6640625" style="427" customWidth="1"/>
    <col min="5120" max="5120" width="11.88671875" style="427" customWidth="1"/>
    <col min="5121" max="5121" width="10.44140625" style="427" customWidth="1"/>
    <col min="5122" max="5123" width="11.88671875" style="427" customWidth="1"/>
    <col min="5124" max="5124" width="10.88671875" style="427" customWidth="1"/>
    <col min="5125" max="5125" width="11.88671875" style="427" customWidth="1"/>
    <col min="5126" max="5373" width="9.109375" style="427"/>
    <col min="5374" max="5374" width="6.33203125" style="427" customWidth="1"/>
    <col min="5375" max="5375" width="37.6640625" style="427" customWidth="1"/>
    <col min="5376" max="5376" width="11.88671875" style="427" customWidth="1"/>
    <col min="5377" max="5377" width="10.44140625" style="427" customWidth="1"/>
    <col min="5378" max="5379" width="11.88671875" style="427" customWidth="1"/>
    <col min="5380" max="5380" width="10.88671875" style="427" customWidth="1"/>
    <col min="5381" max="5381" width="11.88671875" style="427" customWidth="1"/>
    <col min="5382" max="5629" width="9.109375" style="427"/>
    <col min="5630" max="5630" width="6.33203125" style="427" customWidth="1"/>
    <col min="5631" max="5631" width="37.6640625" style="427" customWidth="1"/>
    <col min="5632" max="5632" width="11.88671875" style="427" customWidth="1"/>
    <col min="5633" max="5633" width="10.44140625" style="427" customWidth="1"/>
    <col min="5634" max="5635" width="11.88671875" style="427" customWidth="1"/>
    <col min="5636" max="5636" width="10.88671875" style="427" customWidth="1"/>
    <col min="5637" max="5637" width="11.88671875" style="427" customWidth="1"/>
    <col min="5638" max="5885" width="9.109375" style="427"/>
    <col min="5886" max="5886" width="6.33203125" style="427" customWidth="1"/>
    <col min="5887" max="5887" width="37.6640625" style="427" customWidth="1"/>
    <col min="5888" max="5888" width="11.88671875" style="427" customWidth="1"/>
    <col min="5889" max="5889" width="10.44140625" style="427" customWidth="1"/>
    <col min="5890" max="5891" width="11.88671875" style="427" customWidth="1"/>
    <col min="5892" max="5892" width="10.88671875" style="427" customWidth="1"/>
    <col min="5893" max="5893" width="11.88671875" style="427" customWidth="1"/>
    <col min="5894" max="6141" width="9.109375" style="427"/>
    <col min="6142" max="6142" width="6.33203125" style="427" customWidth="1"/>
    <col min="6143" max="6143" width="37.6640625" style="427" customWidth="1"/>
    <col min="6144" max="6144" width="11.88671875" style="427" customWidth="1"/>
    <col min="6145" max="6145" width="10.44140625" style="427" customWidth="1"/>
    <col min="6146" max="6147" width="11.88671875" style="427" customWidth="1"/>
    <col min="6148" max="6148" width="10.88671875" style="427" customWidth="1"/>
    <col min="6149" max="6149" width="11.88671875" style="427" customWidth="1"/>
    <col min="6150" max="6397" width="9.109375" style="427"/>
    <col min="6398" max="6398" width="6.33203125" style="427" customWidth="1"/>
    <col min="6399" max="6399" width="37.6640625" style="427" customWidth="1"/>
    <col min="6400" max="6400" width="11.88671875" style="427" customWidth="1"/>
    <col min="6401" max="6401" width="10.44140625" style="427" customWidth="1"/>
    <col min="6402" max="6403" width="11.88671875" style="427" customWidth="1"/>
    <col min="6404" max="6404" width="10.88671875" style="427" customWidth="1"/>
    <col min="6405" max="6405" width="11.88671875" style="427" customWidth="1"/>
    <col min="6406" max="6653" width="9.109375" style="427"/>
    <col min="6654" max="6654" width="6.33203125" style="427" customWidth="1"/>
    <col min="6655" max="6655" width="37.6640625" style="427" customWidth="1"/>
    <col min="6656" max="6656" width="11.88671875" style="427" customWidth="1"/>
    <col min="6657" max="6657" width="10.44140625" style="427" customWidth="1"/>
    <col min="6658" max="6659" width="11.88671875" style="427" customWidth="1"/>
    <col min="6660" max="6660" width="10.88671875" style="427" customWidth="1"/>
    <col min="6661" max="6661" width="11.88671875" style="427" customWidth="1"/>
    <col min="6662" max="6909" width="9.109375" style="427"/>
    <col min="6910" max="6910" width="6.33203125" style="427" customWidth="1"/>
    <col min="6911" max="6911" width="37.6640625" style="427" customWidth="1"/>
    <col min="6912" max="6912" width="11.88671875" style="427" customWidth="1"/>
    <col min="6913" max="6913" width="10.44140625" style="427" customWidth="1"/>
    <col min="6914" max="6915" width="11.88671875" style="427" customWidth="1"/>
    <col min="6916" max="6916" width="10.88671875" style="427" customWidth="1"/>
    <col min="6917" max="6917" width="11.88671875" style="427" customWidth="1"/>
    <col min="6918" max="7165" width="9.109375" style="427"/>
    <col min="7166" max="7166" width="6.33203125" style="427" customWidth="1"/>
    <col min="7167" max="7167" width="37.6640625" style="427" customWidth="1"/>
    <col min="7168" max="7168" width="11.88671875" style="427" customWidth="1"/>
    <col min="7169" max="7169" width="10.44140625" style="427" customWidth="1"/>
    <col min="7170" max="7171" width="11.88671875" style="427" customWidth="1"/>
    <col min="7172" max="7172" width="10.88671875" style="427" customWidth="1"/>
    <col min="7173" max="7173" width="11.88671875" style="427" customWidth="1"/>
    <col min="7174" max="7421" width="9.109375" style="427"/>
    <col min="7422" max="7422" width="6.33203125" style="427" customWidth="1"/>
    <col min="7423" max="7423" width="37.6640625" style="427" customWidth="1"/>
    <col min="7424" max="7424" width="11.88671875" style="427" customWidth="1"/>
    <col min="7425" max="7425" width="10.44140625" style="427" customWidth="1"/>
    <col min="7426" max="7427" width="11.88671875" style="427" customWidth="1"/>
    <col min="7428" max="7428" width="10.88671875" style="427" customWidth="1"/>
    <col min="7429" max="7429" width="11.88671875" style="427" customWidth="1"/>
    <col min="7430" max="7677" width="9.109375" style="427"/>
    <col min="7678" max="7678" width="6.33203125" style="427" customWidth="1"/>
    <col min="7679" max="7679" width="37.6640625" style="427" customWidth="1"/>
    <col min="7680" max="7680" width="11.88671875" style="427" customWidth="1"/>
    <col min="7681" max="7681" width="10.44140625" style="427" customWidth="1"/>
    <col min="7682" max="7683" width="11.88671875" style="427" customWidth="1"/>
    <col min="7684" max="7684" width="10.88671875" style="427" customWidth="1"/>
    <col min="7685" max="7685" width="11.88671875" style="427" customWidth="1"/>
    <col min="7686" max="7933" width="9.109375" style="427"/>
    <col min="7934" max="7934" width="6.33203125" style="427" customWidth="1"/>
    <col min="7935" max="7935" width="37.6640625" style="427" customWidth="1"/>
    <col min="7936" max="7936" width="11.88671875" style="427" customWidth="1"/>
    <col min="7937" max="7937" width="10.44140625" style="427" customWidth="1"/>
    <col min="7938" max="7939" width="11.88671875" style="427" customWidth="1"/>
    <col min="7940" max="7940" width="10.88671875" style="427" customWidth="1"/>
    <col min="7941" max="7941" width="11.88671875" style="427" customWidth="1"/>
    <col min="7942" max="8189" width="9.109375" style="427"/>
    <col min="8190" max="8190" width="6.33203125" style="427" customWidth="1"/>
    <col min="8191" max="8191" width="37.6640625" style="427" customWidth="1"/>
    <col min="8192" max="8192" width="11.88671875" style="427" customWidth="1"/>
    <col min="8193" max="8193" width="10.44140625" style="427" customWidth="1"/>
    <col min="8194" max="8195" width="11.88671875" style="427" customWidth="1"/>
    <col min="8196" max="8196" width="10.88671875" style="427" customWidth="1"/>
    <col min="8197" max="8197" width="11.88671875" style="427" customWidth="1"/>
    <col min="8198" max="8445" width="9.109375" style="427"/>
    <col min="8446" max="8446" width="6.33203125" style="427" customWidth="1"/>
    <col min="8447" max="8447" width="37.6640625" style="427" customWidth="1"/>
    <col min="8448" max="8448" width="11.88671875" style="427" customWidth="1"/>
    <col min="8449" max="8449" width="10.44140625" style="427" customWidth="1"/>
    <col min="8450" max="8451" width="11.88671875" style="427" customWidth="1"/>
    <col min="8452" max="8452" width="10.88671875" style="427" customWidth="1"/>
    <col min="8453" max="8453" width="11.88671875" style="427" customWidth="1"/>
    <col min="8454" max="8701" width="9.109375" style="427"/>
    <col min="8702" max="8702" width="6.33203125" style="427" customWidth="1"/>
    <col min="8703" max="8703" width="37.6640625" style="427" customWidth="1"/>
    <col min="8704" max="8704" width="11.88671875" style="427" customWidth="1"/>
    <col min="8705" max="8705" width="10.44140625" style="427" customWidth="1"/>
    <col min="8706" max="8707" width="11.88671875" style="427" customWidth="1"/>
    <col min="8708" max="8708" width="10.88671875" style="427" customWidth="1"/>
    <col min="8709" max="8709" width="11.88671875" style="427" customWidth="1"/>
    <col min="8710" max="8957" width="9.109375" style="427"/>
    <col min="8958" max="8958" width="6.33203125" style="427" customWidth="1"/>
    <col min="8959" max="8959" width="37.6640625" style="427" customWidth="1"/>
    <col min="8960" max="8960" width="11.88671875" style="427" customWidth="1"/>
    <col min="8961" max="8961" width="10.44140625" style="427" customWidth="1"/>
    <col min="8962" max="8963" width="11.88671875" style="427" customWidth="1"/>
    <col min="8964" max="8964" width="10.88671875" style="427" customWidth="1"/>
    <col min="8965" max="8965" width="11.88671875" style="427" customWidth="1"/>
    <col min="8966" max="9213" width="9.109375" style="427"/>
    <col min="9214" max="9214" width="6.33203125" style="427" customWidth="1"/>
    <col min="9215" max="9215" width="37.6640625" style="427" customWidth="1"/>
    <col min="9216" max="9216" width="11.88671875" style="427" customWidth="1"/>
    <col min="9217" max="9217" width="10.44140625" style="427" customWidth="1"/>
    <col min="9218" max="9219" width="11.88671875" style="427" customWidth="1"/>
    <col min="9220" max="9220" width="10.88671875" style="427" customWidth="1"/>
    <col min="9221" max="9221" width="11.88671875" style="427" customWidth="1"/>
    <col min="9222" max="9469" width="9.109375" style="427"/>
    <col min="9470" max="9470" width="6.33203125" style="427" customWidth="1"/>
    <col min="9471" max="9471" width="37.6640625" style="427" customWidth="1"/>
    <col min="9472" max="9472" width="11.88671875" style="427" customWidth="1"/>
    <col min="9473" max="9473" width="10.44140625" style="427" customWidth="1"/>
    <col min="9474" max="9475" width="11.88671875" style="427" customWidth="1"/>
    <col min="9476" max="9476" width="10.88671875" style="427" customWidth="1"/>
    <col min="9477" max="9477" width="11.88671875" style="427" customWidth="1"/>
    <col min="9478" max="9725" width="9.109375" style="427"/>
    <col min="9726" max="9726" width="6.33203125" style="427" customWidth="1"/>
    <col min="9727" max="9727" width="37.6640625" style="427" customWidth="1"/>
    <col min="9728" max="9728" width="11.88671875" style="427" customWidth="1"/>
    <col min="9729" max="9729" width="10.44140625" style="427" customWidth="1"/>
    <col min="9730" max="9731" width="11.88671875" style="427" customWidth="1"/>
    <col min="9732" max="9732" width="10.88671875" style="427" customWidth="1"/>
    <col min="9733" max="9733" width="11.88671875" style="427" customWidth="1"/>
    <col min="9734" max="9981" width="9.109375" style="427"/>
    <col min="9982" max="9982" width="6.33203125" style="427" customWidth="1"/>
    <col min="9983" max="9983" width="37.6640625" style="427" customWidth="1"/>
    <col min="9984" max="9984" width="11.88671875" style="427" customWidth="1"/>
    <col min="9985" max="9985" width="10.44140625" style="427" customWidth="1"/>
    <col min="9986" max="9987" width="11.88671875" style="427" customWidth="1"/>
    <col min="9988" max="9988" width="10.88671875" style="427" customWidth="1"/>
    <col min="9989" max="9989" width="11.88671875" style="427" customWidth="1"/>
    <col min="9990" max="10237" width="9.109375" style="427"/>
    <col min="10238" max="10238" width="6.33203125" style="427" customWidth="1"/>
    <col min="10239" max="10239" width="37.6640625" style="427" customWidth="1"/>
    <col min="10240" max="10240" width="11.88671875" style="427" customWidth="1"/>
    <col min="10241" max="10241" width="10.44140625" style="427" customWidth="1"/>
    <col min="10242" max="10243" width="11.88671875" style="427" customWidth="1"/>
    <col min="10244" max="10244" width="10.88671875" style="427" customWidth="1"/>
    <col min="10245" max="10245" width="11.88671875" style="427" customWidth="1"/>
    <col min="10246" max="10493" width="9.109375" style="427"/>
    <col min="10494" max="10494" width="6.33203125" style="427" customWidth="1"/>
    <col min="10495" max="10495" width="37.6640625" style="427" customWidth="1"/>
    <col min="10496" max="10496" width="11.88671875" style="427" customWidth="1"/>
    <col min="10497" max="10497" width="10.44140625" style="427" customWidth="1"/>
    <col min="10498" max="10499" width="11.88671875" style="427" customWidth="1"/>
    <col min="10500" max="10500" width="10.88671875" style="427" customWidth="1"/>
    <col min="10501" max="10501" width="11.88671875" style="427" customWidth="1"/>
    <col min="10502" max="10749" width="9.109375" style="427"/>
    <col min="10750" max="10750" width="6.33203125" style="427" customWidth="1"/>
    <col min="10751" max="10751" width="37.6640625" style="427" customWidth="1"/>
    <col min="10752" max="10752" width="11.88671875" style="427" customWidth="1"/>
    <col min="10753" max="10753" width="10.44140625" style="427" customWidth="1"/>
    <col min="10754" max="10755" width="11.88671875" style="427" customWidth="1"/>
    <col min="10756" max="10756" width="10.88671875" style="427" customWidth="1"/>
    <col min="10757" max="10757" width="11.88671875" style="427" customWidth="1"/>
    <col min="10758" max="11005" width="9.109375" style="427"/>
    <col min="11006" max="11006" width="6.33203125" style="427" customWidth="1"/>
    <col min="11007" max="11007" width="37.6640625" style="427" customWidth="1"/>
    <col min="11008" max="11008" width="11.88671875" style="427" customWidth="1"/>
    <col min="11009" max="11009" width="10.44140625" style="427" customWidth="1"/>
    <col min="11010" max="11011" width="11.88671875" style="427" customWidth="1"/>
    <col min="11012" max="11012" width="10.88671875" style="427" customWidth="1"/>
    <col min="11013" max="11013" width="11.88671875" style="427" customWidth="1"/>
    <col min="11014" max="11261" width="9.109375" style="427"/>
    <col min="11262" max="11262" width="6.33203125" style="427" customWidth="1"/>
    <col min="11263" max="11263" width="37.6640625" style="427" customWidth="1"/>
    <col min="11264" max="11264" width="11.88671875" style="427" customWidth="1"/>
    <col min="11265" max="11265" width="10.44140625" style="427" customWidth="1"/>
    <col min="11266" max="11267" width="11.88671875" style="427" customWidth="1"/>
    <col min="11268" max="11268" width="10.88671875" style="427" customWidth="1"/>
    <col min="11269" max="11269" width="11.88671875" style="427" customWidth="1"/>
    <col min="11270" max="11517" width="9.109375" style="427"/>
    <col min="11518" max="11518" width="6.33203125" style="427" customWidth="1"/>
    <col min="11519" max="11519" width="37.6640625" style="427" customWidth="1"/>
    <col min="11520" max="11520" width="11.88671875" style="427" customWidth="1"/>
    <col min="11521" max="11521" width="10.44140625" style="427" customWidth="1"/>
    <col min="11522" max="11523" width="11.88671875" style="427" customWidth="1"/>
    <col min="11524" max="11524" width="10.88671875" style="427" customWidth="1"/>
    <col min="11525" max="11525" width="11.88671875" style="427" customWidth="1"/>
    <col min="11526" max="11773" width="9.109375" style="427"/>
    <col min="11774" max="11774" width="6.33203125" style="427" customWidth="1"/>
    <col min="11775" max="11775" width="37.6640625" style="427" customWidth="1"/>
    <col min="11776" max="11776" width="11.88671875" style="427" customWidth="1"/>
    <col min="11777" max="11777" width="10.44140625" style="427" customWidth="1"/>
    <col min="11778" max="11779" width="11.88671875" style="427" customWidth="1"/>
    <col min="11780" max="11780" width="10.88671875" style="427" customWidth="1"/>
    <col min="11781" max="11781" width="11.88671875" style="427" customWidth="1"/>
    <col min="11782" max="12029" width="9.109375" style="427"/>
    <col min="12030" max="12030" width="6.33203125" style="427" customWidth="1"/>
    <col min="12031" max="12031" width="37.6640625" style="427" customWidth="1"/>
    <col min="12032" max="12032" width="11.88671875" style="427" customWidth="1"/>
    <col min="12033" max="12033" width="10.44140625" style="427" customWidth="1"/>
    <col min="12034" max="12035" width="11.88671875" style="427" customWidth="1"/>
    <col min="12036" max="12036" width="10.88671875" style="427" customWidth="1"/>
    <col min="12037" max="12037" width="11.88671875" style="427" customWidth="1"/>
    <col min="12038" max="12285" width="9.109375" style="427"/>
    <col min="12286" max="12286" width="6.33203125" style="427" customWidth="1"/>
    <col min="12287" max="12287" width="37.6640625" style="427" customWidth="1"/>
    <col min="12288" max="12288" width="11.88671875" style="427" customWidth="1"/>
    <col min="12289" max="12289" width="10.44140625" style="427" customWidth="1"/>
    <col min="12290" max="12291" width="11.88671875" style="427" customWidth="1"/>
    <col min="12292" max="12292" width="10.88671875" style="427" customWidth="1"/>
    <col min="12293" max="12293" width="11.88671875" style="427" customWidth="1"/>
    <col min="12294" max="12541" width="9.109375" style="427"/>
    <col min="12542" max="12542" width="6.33203125" style="427" customWidth="1"/>
    <col min="12543" max="12543" width="37.6640625" style="427" customWidth="1"/>
    <col min="12544" max="12544" width="11.88671875" style="427" customWidth="1"/>
    <col min="12545" max="12545" width="10.44140625" style="427" customWidth="1"/>
    <col min="12546" max="12547" width="11.88671875" style="427" customWidth="1"/>
    <col min="12548" max="12548" width="10.88671875" style="427" customWidth="1"/>
    <col min="12549" max="12549" width="11.88671875" style="427" customWidth="1"/>
    <col min="12550" max="12797" width="9.109375" style="427"/>
    <col min="12798" max="12798" width="6.33203125" style="427" customWidth="1"/>
    <col min="12799" max="12799" width="37.6640625" style="427" customWidth="1"/>
    <col min="12800" max="12800" width="11.88671875" style="427" customWidth="1"/>
    <col min="12801" max="12801" width="10.44140625" style="427" customWidth="1"/>
    <col min="12802" max="12803" width="11.88671875" style="427" customWidth="1"/>
    <col min="12804" max="12804" width="10.88671875" style="427" customWidth="1"/>
    <col min="12805" max="12805" width="11.88671875" style="427" customWidth="1"/>
    <col min="12806" max="13053" width="9.109375" style="427"/>
    <col min="13054" max="13054" width="6.33203125" style="427" customWidth="1"/>
    <col min="13055" max="13055" width="37.6640625" style="427" customWidth="1"/>
    <col min="13056" max="13056" width="11.88671875" style="427" customWidth="1"/>
    <col min="13057" max="13057" width="10.44140625" style="427" customWidth="1"/>
    <col min="13058" max="13059" width="11.88671875" style="427" customWidth="1"/>
    <col min="13060" max="13060" width="10.88671875" style="427" customWidth="1"/>
    <col min="13061" max="13061" width="11.88671875" style="427" customWidth="1"/>
    <col min="13062" max="13309" width="9.109375" style="427"/>
    <col min="13310" max="13310" width="6.33203125" style="427" customWidth="1"/>
    <col min="13311" max="13311" width="37.6640625" style="427" customWidth="1"/>
    <col min="13312" max="13312" width="11.88671875" style="427" customWidth="1"/>
    <col min="13313" max="13313" width="10.44140625" style="427" customWidth="1"/>
    <col min="13314" max="13315" width="11.88671875" style="427" customWidth="1"/>
    <col min="13316" max="13316" width="10.88671875" style="427" customWidth="1"/>
    <col min="13317" max="13317" width="11.88671875" style="427" customWidth="1"/>
    <col min="13318" max="13565" width="9.109375" style="427"/>
    <col min="13566" max="13566" width="6.33203125" style="427" customWidth="1"/>
    <col min="13567" max="13567" width="37.6640625" style="427" customWidth="1"/>
    <col min="13568" max="13568" width="11.88671875" style="427" customWidth="1"/>
    <col min="13569" max="13569" width="10.44140625" style="427" customWidth="1"/>
    <col min="13570" max="13571" width="11.88671875" style="427" customWidth="1"/>
    <col min="13572" max="13572" width="10.88671875" style="427" customWidth="1"/>
    <col min="13573" max="13573" width="11.88671875" style="427" customWidth="1"/>
    <col min="13574" max="13821" width="9.109375" style="427"/>
    <col min="13822" max="13822" width="6.33203125" style="427" customWidth="1"/>
    <col min="13823" max="13823" width="37.6640625" style="427" customWidth="1"/>
    <col min="13824" max="13824" width="11.88671875" style="427" customWidth="1"/>
    <col min="13825" max="13825" width="10.44140625" style="427" customWidth="1"/>
    <col min="13826" max="13827" width="11.88671875" style="427" customWidth="1"/>
    <col min="13828" max="13828" width="10.88671875" style="427" customWidth="1"/>
    <col min="13829" max="13829" width="11.88671875" style="427" customWidth="1"/>
    <col min="13830" max="14077" width="9.109375" style="427"/>
    <col min="14078" max="14078" width="6.33203125" style="427" customWidth="1"/>
    <col min="14079" max="14079" width="37.6640625" style="427" customWidth="1"/>
    <col min="14080" max="14080" width="11.88671875" style="427" customWidth="1"/>
    <col min="14081" max="14081" width="10.44140625" style="427" customWidth="1"/>
    <col min="14082" max="14083" width="11.88671875" style="427" customWidth="1"/>
    <col min="14084" max="14084" width="10.88671875" style="427" customWidth="1"/>
    <col min="14085" max="14085" width="11.88671875" style="427" customWidth="1"/>
    <col min="14086" max="14333" width="9.109375" style="427"/>
    <col min="14334" max="14334" width="6.33203125" style="427" customWidth="1"/>
    <col min="14335" max="14335" width="37.6640625" style="427" customWidth="1"/>
    <col min="14336" max="14336" width="11.88671875" style="427" customWidth="1"/>
    <col min="14337" max="14337" width="10.44140625" style="427" customWidth="1"/>
    <col min="14338" max="14339" width="11.88671875" style="427" customWidth="1"/>
    <col min="14340" max="14340" width="10.88671875" style="427" customWidth="1"/>
    <col min="14341" max="14341" width="11.88671875" style="427" customWidth="1"/>
    <col min="14342" max="14589" width="9.109375" style="427"/>
    <col min="14590" max="14590" width="6.33203125" style="427" customWidth="1"/>
    <col min="14591" max="14591" width="37.6640625" style="427" customWidth="1"/>
    <col min="14592" max="14592" width="11.88671875" style="427" customWidth="1"/>
    <col min="14593" max="14593" width="10.44140625" style="427" customWidth="1"/>
    <col min="14594" max="14595" width="11.88671875" style="427" customWidth="1"/>
    <col min="14596" max="14596" width="10.88671875" style="427" customWidth="1"/>
    <col min="14597" max="14597" width="11.88671875" style="427" customWidth="1"/>
    <col min="14598" max="14845" width="9.109375" style="427"/>
    <col min="14846" max="14846" width="6.33203125" style="427" customWidth="1"/>
    <col min="14847" max="14847" width="37.6640625" style="427" customWidth="1"/>
    <col min="14848" max="14848" width="11.88671875" style="427" customWidth="1"/>
    <col min="14849" max="14849" width="10.44140625" style="427" customWidth="1"/>
    <col min="14850" max="14851" width="11.88671875" style="427" customWidth="1"/>
    <col min="14852" max="14852" width="10.88671875" style="427" customWidth="1"/>
    <col min="14853" max="14853" width="11.88671875" style="427" customWidth="1"/>
    <col min="14854" max="15101" width="9.109375" style="427"/>
    <col min="15102" max="15102" width="6.33203125" style="427" customWidth="1"/>
    <col min="15103" max="15103" width="37.6640625" style="427" customWidth="1"/>
    <col min="15104" max="15104" width="11.88671875" style="427" customWidth="1"/>
    <col min="15105" max="15105" width="10.44140625" style="427" customWidth="1"/>
    <col min="15106" max="15107" width="11.88671875" style="427" customWidth="1"/>
    <col min="15108" max="15108" width="10.88671875" style="427" customWidth="1"/>
    <col min="15109" max="15109" width="11.88671875" style="427" customWidth="1"/>
    <col min="15110" max="15357" width="9.109375" style="427"/>
    <col min="15358" max="15358" width="6.33203125" style="427" customWidth="1"/>
    <col min="15359" max="15359" width="37.6640625" style="427" customWidth="1"/>
    <col min="15360" max="15360" width="11.88671875" style="427" customWidth="1"/>
    <col min="15361" max="15361" width="10.44140625" style="427" customWidth="1"/>
    <col min="15362" max="15363" width="11.88671875" style="427" customWidth="1"/>
    <col min="15364" max="15364" width="10.88671875" style="427" customWidth="1"/>
    <col min="15365" max="15365" width="11.88671875" style="427" customWidth="1"/>
    <col min="15366" max="15613" width="9.109375" style="427"/>
    <col min="15614" max="15614" width="6.33203125" style="427" customWidth="1"/>
    <col min="15615" max="15615" width="37.6640625" style="427" customWidth="1"/>
    <col min="15616" max="15616" width="11.88671875" style="427" customWidth="1"/>
    <col min="15617" max="15617" width="10.44140625" style="427" customWidth="1"/>
    <col min="15618" max="15619" width="11.88671875" style="427" customWidth="1"/>
    <col min="15620" max="15620" width="10.88671875" style="427" customWidth="1"/>
    <col min="15621" max="15621" width="11.88671875" style="427" customWidth="1"/>
    <col min="15622" max="15869" width="9.109375" style="427"/>
    <col min="15870" max="15870" width="6.33203125" style="427" customWidth="1"/>
    <col min="15871" max="15871" width="37.6640625" style="427" customWidth="1"/>
    <col min="15872" max="15872" width="11.88671875" style="427" customWidth="1"/>
    <col min="15873" max="15873" width="10.44140625" style="427" customWidth="1"/>
    <col min="15874" max="15875" width="11.88671875" style="427" customWidth="1"/>
    <col min="15876" max="15876" width="10.88671875" style="427" customWidth="1"/>
    <col min="15877" max="15877" width="11.88671875" style="427" customWidth="1"/>
    <col min="15878" max="16125" width="9.109375" style="427"/>
    <col min="16126" max="16126" width="6.33203125" style="427" customWidth="1"/>
    <col min="16127" max="16127" width="37.6640625" style="427" customWidth="1"/>
    <col min="16128" max="16128" width="11.88671875" style="427" customWidth="1"/>
    <col min="16129" max="16129" width="10.44140625" style="427" customWidth="1"/>
    <col min="16130" max="16131" width="11.88671875" style="427" customWidth="1"/>
    <col min="16132" max="16132" width="10.88671875" style="427" customWidth="1"/>
    <col min="16133" max="16133" width="11.88671875" style="427" customWidth="1"/>
    <col min="16134" max="16384" width="9.109375" style="427"/>
  </cols>
  <sheetData>
    <row r="1" spans="1:5" s="420" customFormat="1" ht="11.25" customHeight="1" x14ac:dyDescent="0.35">
      <c r="A1" s="774"/>
      <c r="B1" s="774"/>
      <c r="C1" s="774"/>
      <c r="D1" s="774"/>
      <c r="E1" s="774"/>
    </row>
    <row r="2" spans="1:5" s="420" customFormat="1" ht="39" customHeight="1" x14ac:dyDescent="0.3">
      <c r="A2" s="775" t="s">
        <v>839</v>
      </c>
      <c r="B2" s="776"/>
      <c r="C2" s="776"/>
      <c r="D2" s="776"/>
      <c r="E2" s="776"/>
    </row>
    <row r="3" spans="1:5" s="420" customFormat="1" ht="34.5" customHeight="1" thickBot="1" x14ac:dyDescent="0.35">
      <c r="A3" s="421"/>
      <c r="B3" s="422"/>
      <c r="C3" s="421"/>
      <c r="D3" s="421"/>
      <c r="E3" s="423" t="s">
        <v>508</v>
      </c>
    </row>
    <row r="4" spans="1:5" ht="52.5" customHeight="1" thickBot="1" x14ac:dyDescent="0.3">
      <c r="A4" s="777" t="s">
        <v>509</v>
      </c>
      <c r="B4" s="778"/>
      <c r="C4" s="424" t="s">
        <v>510</v>
      </c>
      <c r="D4" s="425" t="s">
        <v>511</v>
      </c>
      <c r="E4" s="426" t="s">
        <v>512</v>
      </c>
    </row>
    <row r="5" spans="1:5" s="431" customFormat="1" ht="15.9" customHeight="1" thickBot="1" x14ac:dyDescent="0.35">
      <c r="A5" s="428" t="s">
        <v>4</v>
      </c>
      <c r="B5" s="429" t="s">
        <v>513</v>
      </c>
      <c r="C5" s="430">
        <f t="shared" ref="C5:E5" si="0">SUM(C6:C9)</f>
        <v>30489064</v>
      </c>
      <c r="D5" s="430">
        <f t="shared" si="0"/>
        <v>0</v>
      </c>
      <c r="E5" s="430">
        <f t="shared" si="0"/>
        <v>27468326</v>
      </c>
    </row>
    <row r="6" spans="1:5" x14ac:dyDescent="0.25">
      <c r="A6" s="432" t="s">
        <v>10</v>
      </c>
      <c r="B6" s="433" t="s">
        <v>514</v>
      </c>
      <c r="C6" s="434"/>
      <c r="D6" s="435"/>
      <c r="E6" s="434"/>
    </row>
    <row r="7" spans="1:5" x14ac:dyDescent="0.25">
      <c r="A7" s="436" t="s">
        <v>20</v>
      </c>
      <c r="B7" s="437" t="s">
        <v>515</v>
      </c>
      <c r="C7" s="438">
        <v>30489064</v>
      </c>
      <c r="D7" s="439">
        <v>0</v>
      </c>
      <c r="E7" s="438">
        <v>27468326</v>
      </c>
    </row>
    <row r="8" spans="1:5" x14ac:dyDescent="0.25">
      <c r="A8" s="436" t="s">
        <v>22</v>
      </c>
      <c r="B8" s="437" t="s">
        <v>516</v>
      </c>
      <c r="C8" s="438"/>
      <c r="D8" s="440"/>
      <c r="E8" s="438"/>
    </row>
    <row r="9" spans="1:5" ht="13.8" thickBot="1" x14ac:dyDescent="0.3">
      <c r="A9" s="441" t="s">
        <v>29</v>
      </c>
      <c r="B9" s="442" t="s">
        <v>517</v>
      </c>
      <c r="C9" s="443"/>
      <c r="D9" s="444"/>
      <c r="E9" s="443"/>
    </row>
    <row r="10" spans="1:5" ht="13.8" thickBot="1" x14ac:dyDescent="0.3">
      <c r="A10" s="445" t="s">
        <v>37</v>
      </c>
      <c r="B10" s="446" t="s">
        <v>518</v>
      </c>
      <c r="C10" s="447">
        <f t="shared" ref="C10:E10" si="1">SUM(C11:C12)</f>
        <v>0</v>
      </c>
      <c r="D10" s="447">
        <f t="shared" si="1"/>
        <v>0</v>
      </c>
      <c r="E10" s="447">
        <f t="shared" si="1"/>
        <v>0</v>
      </c>
    </row>
    <row r="11" spans="1:5" x14ac:dyDescent="0.25">
      <c r="A11" s="448" t="s">
        <v>39</v>
      </c>
      <c r="B11" s="449" t="s">
        <v>519</v>
      </c>
      <c r="C11" s="450">
        <v>0</v>
      </c>
      <c r="D11" s="451">
        <v>0</v>
      </c>
      <c r="E11" s="450">
        <v>0</v>
      </c>
    </row>
    <row r="12" spans="1:5" ht="13.8" thickBot="1" x14ac:dyDescent="0.3">
      <c r="A12" s="441" t="s">
        <v>41</v>
      </c>
      <c r="B12" s="452" t="s">
        <v>520</v>
      </c>
      <c r="C12" s="453">
        <v>0</v>
      </c>
      <c r="D12" s="454"/>
      <c r="E12" s="453">
        <v>0</v>
      </c>
    </row>
    <row r="13" spans="1:5" ht="13.8" thickBot="1" x14ac:dyDescent="0.3">
      <c r="A13" s="445" t="s">
        <v>43</v>
      </c>
      <c r="B13" s="446" t="s">
        <v>521</v>
      </c>
      <c r="C13" s="455">
        <v>25238430</v>
      </c>
      <c r="D13" s="456">
        <v>0</v>
      </c>
      <c r="E13" s="455">
        <v>17675774</v>
      </c>
    </row>
    <row r="14" spans="1:5" s="458" customFormat="1" ht="15.9" customHeight="1" thickBot="1" x14ac:dyDescent="0.35">
      <c r="A14" s="428" t="s">
        <v>51</v>
      </c>
      <c r="B14" s="429" t="s">
        <v>522</v>
      </c>
      <c r="C14" s="457">
        <f t="shared" ref="C14:E14" si="2">SUM(C15:C17)</f>
        <v>1410735</v>
      </c>
      <c r="D14" s="457">
        <f t="shared" si="2"/>
        <v>0</v>
      </c>
      <c r="E14" s="457">
        <f t="shared" si="2"/>
        <v>2150324</v>
      </c>
    </row>
    <row r="15" spans="1:5" x14ac:dyDescent="0.25">
      <c r="A15" s="436" t="s">
        <v>249</v>
      </c>
      <c r="B15" s="437" t="s">
        <v>523</v>
      </c>
      <c r="C15" s="434">
        <v>683785</v>
      </c>
      <c r="D15" s="459">
        <v>0</v>
      </c>
      <c r="E15" s="434">
        <v>477979</v>
      </c>
    </row>
    <row r="16" spans="1:5" x14ac:dyDescent="0.25">
      <c r="A16" s="436" t="s">
        <v>250</v>
      </c>
      <c r="B16" s="437" t="s">
        <v>524</v>
      </c>
      <c r="C16" s="438"/>
      <c r="D16" s="440"/>
      <c r="E16" s="438">
        <v>0</v>
      </c>
    </row>
    <row r="17" spans="1:5" ht="13.8" thickBot="1" x14ac:dyDescent="0.3">
      <c r="A17" s="441" t="s">
        <v>251</v>
      </c>
      <c r="B17" s="442" t="s">
        <v>525</v>
      </c>
      <c r="C17" s="460">
        <v>726950</v>
      </c>
      <c r="D17" s="444">
        <v>0</v>
      </c>
      <c r="E17" s="460">
        <v>1672345</v>
      </c>
    </row>
    <row r="18" spans="1:5" ht="13.8" thickBot="1" x14ac:dyDescent="0.3">
      <c r="A18" s="461" t="s">
        <v>254</v>
      </c>
      <c r="B18" s="429" t="s">
        <v>526</v>
      </c>
      <c r="C18" s="462">
        <v>1637751</v>
      </c>
      <c r="D18" s="463">
        <v>0</v>
      </c>
      <c r="E18" s="462">
        <v>2335049</v>
      </c>
    </row>
    <row r="19" spans="1:5" ht="13.8" thickBot="1" x14ac:dyDescent="0.3">
      <c r="A19" s="445" t="s">
        <v>257</v>
      </c>
      <c r="B19" s="429" t="s">
        <v>527</v>
      </c>
      <c r="C19" s="462">
        <v>0</v>
      </c>
      <c r="D19" s="463">
        <v>0</v>
      </c>
      <c r="E19" s="462">
        <v>0</v>
      </c>
    </row>
    <row r="20" spans="1:5" s="466" customFormat="1" ht="27" customHeight="1" thickBot="1" x14ac:dyDescent="0.35">
      <c r="A20" s="428" t="s">
        <v>260</v>
      </c>
      <c r="B20" s="464" t="s">
        <v>528</v>
      </c>
      <c r="C20" s="465">
        <f t="shared" ref="C20:E20" si="3">C19+C18+C14+C13+C5+C10</f>
        <v>58775980</v>
      </c>
      <c r="D20" s="465">
        <f t="shared" si="3"/>
        <v>0</v>
      </c>
      <c r="E20" s="465">
        <f t="shared" si="3"/>
        <v>49629473</v>
      </c>
    </row>
    <row r="21" spans="1:5" ht="30" customHeight="1" thickBot="1" x14ac:dyDescent="0.3">
      <c r="A21" s="777" t="s">
        <v>529</v>
      </c>
      <c r="B21" s="779"/>
      <c r="C21" s="426" t="s">
        <v>510</v>
      </c>
      <c r="D21" s="425" t="s">
        <v>511</v>
      </c>
      <c r="E21" s="426" t="s">
        <v>512</v>
      </c>
    </row>
    <row r="22" spans="1:5" s="458" customFormat="1" ht="15.9" customHeight="1" thickBot="1" x14ac:dyDescent="0.35">
      <c r="A22" s="467" t="s">
        <v>263</v>
      </c>
      <c r="B22" s="468" t="s">
        <v>530</v>
      </c>
      <c r="C22" s="465">
        <f t="shared" ref="C22" si="4">SUM(C23:C28)</f>
        <v>36747559</v>
      </c>
      <c r="D22" s="469">
        <f t="shared" ref="D22:E22" si="5">SUM(D23:D28)</f>
        <v>0</v>
      </c>
      <c r="E22" s="465">
        <f t="shared" si="5"/>
        <v>23559280</v>
      </c>
    </row>
    <row r="23" spans="1:5" x14ac:dyDescent="0.25">
      <c r="A23" s="470" t="s">
        <v>266</v>
      </c>
      <c r="B23" s="471" t="s">
        <v>531</v>
      </c>
      <c r="C23" s="472">
        <v>105537855</v>
      </c>
      <c r="D23" s="459">
        <v>0</v>
      </c>
      <c r="E23" s="472">
        <v>105537855</v>
      </c>
    </row>
    <row r="24" spans="1:5" x14ac:dyDescent="0.25">
      <c r="A24" s="470" t="s">
        <v>269</v>
      </c>
      <c r="B24" s="471" t="s">
        <v>532</v>
      </c>
      <c r="C24" s="473">
        <v>0</v>
      </c>
      <c r="D24" s="440">
        <v>0</v>
      </c>
      <c r="E24" s="473">
        <v>0</v>
      </c>
    </row>
    <row r="25" spans="1:5" x14ac:dyDescent="0.25">
      <c r="A25" s="470" t="s">
        <v>272</v>
      </c>
      <c r="B25" s="471" t="s">
        <v>533</v>
      </c>
      <c r="C25" s="473">
        <v>6185883</v>
      </c>
      <c r="D25" s="440">
        <v>0</v>
      </c>
      <c r="E25" s="473">
        <v>6185883</v>
      </c>
    </row>
    <row r="26" spans="1:5" x14ac:dyDescent="0.25">
      <c r="A26" s="470" t="s">
        <v>275</v>
      </c>
      <c r="B26" s="471" t="s">
        <v>534</v>
      </c>
      <c r="C26" s="473">
        <v>-59840813</v>
      </c>
      <c r="D26" s="440">
        <v>0</v>
      </c>
      <c r="E26" s="473">
        <v>-74976179</v>
      </c>
    </row>
    <row r="27" spans="1:5" x14ac:dyDescent="0.25">
      <c r="A27" s="470" t="s">
        <v>277</v>
      </c>
      <c r="B27" s="471" t="s">
        <v>535</v>
      </c>
      <c r="C27" s="453">
        <v>0</v>
      </c>
      <c r="D27" s="444">
        <v>0</v>
      </c>
      <c r="E27" s="453">
        <v>0</v>
      </c>
    </row>
    <row r="28" spans="1:5" ht="13.8" thickBot="1" x14ac:dyDescent="0.3">
      <c r="A28" s="470" t="s">
        <v>280</v>
      </c>
      <c r="B28" s="474" t="s">
        <v>536</v>
      </c>
      <c r="C28" s="475">
        <v>-15135366</v>
      </c>
      <c r="D28" s="476">
        <v>0</v>
      </c>
      <c r="E28" s="475">
        <v>-13188279</v>
      </c>
    </row>
    <row r="29" spans="1:5" s="458" customFormat="1" ht="15.9" customHeight="1" thickBot="1" x14ac:dyDescent="0.35">
      <c r="A29" s="467" t="s">
        <v>283</v>
      </c>
      <c r="B29" s="468" t="s">
        <v>537</v>
      </c>
      <c r="C29" s="465">
        <f t="shared" ref="C29:E29" si="6">SUM(C30:C32)</f>
        <v>1063153</v>
      </c>
      <c r="D29" s="469">
        <f t="shared" si="6"/>
        <v>0</v>
      </c>
      <c r="E29" s="465">
        <f t="shared" si="6"/>
        <v>780005</v>
      </c>
    </row>
    <row r="30" spans="1:5" x14ac:dyDescent="0.25">
      <c r="A30" s="470" t="s">
        <v>286</v>
      </c>
      <c r="B30" s="471" t="s">
        <v>538</v>
      </c>
      <c r="C30" s="472">
        <v>50000</v>
      </c>
      <c r="D30" s="459">
        <v>0</v>
      </c>
      <c r="E30" s="472">
        <v>0</v>
      </c>
    </row>
    <row r="31" spans="1:5" x14ac:dyDescent="0.25">
      <c r="A31" s="470" t="s">
        <v>315</v>
      </c>
      <c r="B31" s="471" t="s">
        <v>539</v>
      </c>
      <c r="C31" s="473">
        <v>0</v>
      </c>
      <c r="D31" s="440">
        <v>0</v>
      </c>
      <c r="E31" s="473">
        <v>0</v>
      </c>
    </row>
    <row r="32" spans="1:5" ht="13.8" thickBot="1" x14ac:dyDescent="0.3">
      <c r="A32" s="470" t="s">
        <v>318</v>
      </c>
      <c r="B32" s="471" t="s">
        <v>540</v>
      </c>
      <c r="C32" s="473">
        <v>1013153</v>
      </c>
      <c r="D32" s="440">
        <v>0</v>
      </c>
      <c r="E32" s="473">
        <v>780005</v>
      </c>
    </row>
    <row r="33" spans="1:5" ht="13.8" thickBot="1" x14ac:dyDescent="0.3">
      <c r="A33" s="477" t="s">
        <v>319</v>
      </c>
      <c r="B33" s="446" t="s">
        <v>541</v>
      </c>
      <c r="C33" s="455"/>
      <c r="D33" s="463">
        <v>0</v>
      </c>
      <c r="E33" s="455"/>
    </row>
    <row r="34" spans="1:5" ht="13.8" thickBot="1" x14ac:dyDescent="0.3">
      <c r="A34" s="477" t="s">
        <v>322</v>
      </c>
      <c r="B34" s="446" t="s">
        <v>542</v>
      </c>
      <c r="C34" s="478">
        <v>20965268</v>
      </c>
      <c r="D34" s="479">
        <v>0</v>
      </c>
      <c r="E34" s="478">
        <v>25290188</v>
      </c>
    </row>
    <row r="35" spans="1:5" s="481" customFormat="1" ht="16.2" thickBot="1" x14ac:dyDescent="0.35">
      <c r="A35" s="467">
        <v>30</v>
      </c>
      <c r="B35" s="480" t="s">
        <v>543</v>
      </c>
      <c r="C35" s="465">
        <f t="shared" ref="C35:E35" si="7">SUM(C34,C33,C29,C22)</f>
        <v>58775980</v>
      </c>
      <c r="D35" s="465">
        <f t="shared" si="7"/>
        <v>0</v>
      </c>
      <c r="E35" s="465">
        <f t="shared" si="7"/>
        <v>49629473</v>
      </c>
    </row>
    <row r="36" spans="1:5" x14ac:dyDescent="0.25">
      <c r="D36" s="484"/>
    </row>
    <row r="37" spans="1:5" x14ac:dyDescent="0.25">
      <c r="D37" s="484"/>
    </row>
    <row r="38" spans="1:5" x14ac:dyDescent="0.25">
      <c r="D38" s="484"/>
    </row>
    <row r="39" spans="1:5" x14ac:dyDescent="0.25">
      <c r="D39" s="484"/>
    </row>
    <row r="40" spans="1:5" x14ac:dyDescent="0.25">
      <c r="D40" s="484"/>
    </row>
    <row r="41" spans="1:5" x14ac:dyDescent="0.25">
      <c r="D41" s="484"/>
    </row>
    <row r="42" spans="1:5" x14ac:dyDescent="0.25">
      <c r="D42" s="484"/>
    </row>
    <row r="43" spans="1:5" x14ac:dyDescent="0.25">
      <c r="D43" s="484"/>
    </row>
    <row r="44" spans="1:5" x14ac:dyDescent="0.25">
      <c r="D44" s="484"/>
    </row>
    <row r="45" spans="1:5" x14ac:dyDescent="0.25">
      <c r="D45" s="484"/>
    </row>
    <row r="46" spans="1:5" x14ac:dyDescent="0.25">
      <c r="D46" s="484"/>
    </row>
    <row r="47" spans="1:5" x14ac:dyDescent="0.25">
      <c r="D47" s="484"/>
    </row>
    <row r="48" spans="1:5" x14ac:dyDescent="0.25">
      <c r="D48" s="484"/>
    </row>
    <row r="49" spans="4:4" x14ac:dyDescent="0.25">
      <c r="D49" s="484"/>
    </row>
    <row r="50" spans="4:4" x14ac:dyDescent="0.25">
      <c r="D50" s="484"/>
    </row>
    <row r="51" spans="4:4" x14ac:dyDescent="0.25">
      <c r="D51" s="484"/>
    </row>
  </sheetData>
  <mergeCells count="4">
    <mergeCell ref="A1:E1"/>
    <mergeCell ref="A2:E2"/>
    <mergeCell ref="A4:B4"/>
    <mergeCell ref="A21:B21"/>
  </mergeCells>
  <printOptions horizontalCentered="1"/>
  <pageMargins left="0.35433070866141736" right="0.43307086614173229" top="0.78740157480314965" bottom="0.78740157480314965" header="0.78740157480314965" footer="0.78740157480314965"/>
  <pageSetup paperSize="9" scale="90" orientation="portrait" r:id="rId1"/>
  <headerFooter alignWithMargins="0">
    <oddHeader xml:space="preserve">&amp;R&amp;"Times New Roman CE,Félkövér dőlt" 4.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ADAA1-58CA-45E5-9932-E65A93361C82}">
  <dimension ref="A1:E46"/>
  <sheetViews>
    <sheetView zoomScaleNormal="100" workbookViewId="0">
      <pane ySplit="1" topLeftCell="A23" activePane="bottomLeft" state="frozen"/>
      <selection activeCell="A2" sqref="A2:M20"/>
      <selection pane="bottomLeft" activeCell="C2" sqref="C2:E45"/>
    </sheetView>
  </sheetViews>
  <sheetFormatPr defaultRowHeight="12.6" x14ac:dyDescent="0.25"/>
  <cols>
    <col min="1" max="1" width="3" style="416" bestFit="1" customWidth="1"/>
    <col min="2" max="2" width="82" style="416" customWidth="1"/>
    <col min="3" max="5" width="14.5546875" style="416" customWidth="1"/>
    <col min="6" max="256" width="9.109375" style="416"/>
    <col min="257" max="257" width="3" style="416" bestFit="1" customWidth="1"/>
    <col min="258" max="258" width="82" style="416" customWidth="1"/>
    <col min="259" max="261" width="19.109375" style="416" customWidth="1"/>
    <col min="262" max="512" width="9.109375" style="416"/>
    <col min="513" max="513" width="3" style="416" bestFit="1" customWidth="1"/>
    <col min="514" max="514" width="82" style="416" customWidth="1"/>
    <col min="515" max="517" width="19.109375" style="416" customWidth="1"/>
    <col min="518" max="768" width="9.109375" style="416"/>
    <col min="769" max="769" width="3" style="416" bestFit="1" customWidth="1"/>
    <col min="770" max="770" width="82" style="416" customWidth="1"/>
    <col min="771" max="773" width="19.109375" style="416" customWidth="1"/>
    <col min="774" max="1024" width="9.109375" style="416"/>
    <col min="1025" max="1025" width="3" style="416" bestFit="1" customWidth="1"/>
    <col min="1026" max="1026" width="82" style="416" customWidth="1"/>
    <col min="1027" max="1029" width="19.109375" style="416" customWidth="1"/>
    <col min="1030" max="1280" width="9.109375" style="416"/>
    <col min="1281" max="1281" width="3" style="416" bestFit="1" customWidth="1"/>
    <col min="1282" max="1282" width="82" style="416" customWidth="1"/>
    <col min="1283" max="1285" width="19.109375" style="416" customWidth="1"/>
    <col min="1286" max="1536" width="9.109375" style="416"/>
    <col min="1537" max="1537" width="3" style="416" bestFit="1" customWidth="1"/>
    <col min="1538" max="1538" width="82" style="416" customWidth="1"/>
    <col min="1539" max="1541" width="19.109375" style="416" customWidth="1"/>
    <col min="1542" max="1792" width="9.109375" style="416"/>
    <col min="1793" max="1793" width="3" style="416" bestFit="1" customWidth="1"/>
    <col min="1794" max="1794" width="82" style="416" customWidth="1"/>
    <col min="1795" max="1797" width="19.109375" style="416" customWidth="1"/>
    <col min="1798" max="2048" width="9.109375" style="416"/>
    <col min="2049" max="2049" width="3" style="416" bestFit="1" customWidth="1"/>
    <col min="2050" max="2050" width="82" style="416" customWidth="1"/>
    <col min="2051" max="2053" width="19.109375" style="416" customWidth="1"/>
    <col min="2054" max="2304" width="9.109375" style="416"/>
    <col min="2305" max="2305" width="3" style="416" bestFit="1" customWidth="1"/>
    <col min="2306" max="2306" width="82" style="416" customWidth="1"/>
    <col min="2307" max="2309" width="19.109375" style="416" customWidth="1"/>
    <col min="2310" max="2560" width="9.109375" style="416"/>
    <col min="2561" max="2561" width="3" style="416" bestFit="1" customWidth="1"/>
    <col min="2562" max="2562" width="82" style="416" customWidth="1"/>
    <col min="2563" max="2565" width="19.109375" style="416" customWidth="1"/>
    <col min="2566" max="2816" width="9.109375" style="416"/>
    <col min="2817" max="2817" width="3" style="416" bestFit="1" customWidth="1"/>
    <col min="2818" max="2818" width="82" style="416" customWidth="1"/>
    <col min="2819" max="2821" width="19.109375" style="416" customWidth="1"/>
    <col min="2822" max="3072" width="9.109375" style="416"/>
    <col min="3073" max="3073" width="3" style="416" bestFit="1" customWidth="1"/>
    <col min="3074" max="3074" width="82" style="416" customWidth="1"/>
    <col min="3075" max="3077" width="19.109375" style="416" customWidth="1"/>
    <col min="3078" max="3328" width="9.109375" style="416"/>
    <col min="3329" max="3329" width="3" style="416" bestFit="1" customWidth="1"/>
    <col min="3330" max="3330" width="82" style="416" customWidth="1"/>
    <col min="3331" max="3333" width="19.109375" style="416" customWidth="1"/>
    <col min="3334" max="3584" width="9.109375" style="416"/>
    <col min="3585" max="3585" width="3" style="416" bestFit="1" customWidth="1"/>
    <col min="3586" max="3586" width="82" style="416" customWidth="1"/>
    <col min="3587" max="3589" width="19.109375" style="416" customWidth="1"/>
    <col min="3590" max="3840" width="9.109375" style="416"/>
    <col min="3841" max="3841" width="3" style="416" bestFit="1" customWidth="1"/>
    <col min="3842" max="3842" width="82" style="416" customWidth="1"/>
    <col min="3843" max="3845" width="19.109375" style="416" customWidth="1"/>
    <col min="3846" max="4096" width="9.109375" style="416"/>
    <col min="4097" max="4097" width="3" style="416" bestFit="1" customWidth="1"/>
    <col min="4098" max="4098" width="82" style="416" customWidth="1"/>
    <col min="4099" max="4101" width="19.109375" style="416" customWidth="1"/>
    <col min="4102" max="4352" width="9.109375" style="416"/>
    <col min="4353" max="4353" width="3" style="416" bestFit="1" customWidth="1"/>
    <col min="4354" max="4354" width="82" style="416" customWidth="1"/>
    <col min="4355" max="4357" width="19.109375" style="416" customWidth="1"/>
    <col min="4358" max="4608" width="9.109375" style="416"/>
    <col min="4609" max="4609" width="3" style="416" bestFit="1" customWidth="1"/>
    <col min="4610" max="4610" width="82" style="416" customWidth="1"/>
    <col min="4611" max="4613" width="19.109375" style="416" customWidth="1"/>
    <col min="4614" max="4864" width="9.109375" style="416"/>
    <col min="4865" max="4865" width="3" style="416" bestFit="1" customWidth="1"/>
    <col min="4866" max="4866" width="82" style="416" customWidth="1"/>
    <col min="4867" max="4869" width="19.109375" style="416" customWidth="1"/>
    <col min="4870" max="5120" width="9.109375" style="416"/>
    <col min="5121" max="5121" width="3" style="416" bestFit="1" customWidth="1"/>
    <col min="5122" max="5122" width="82" style="416" customWidth="1"/>
    <col min="5123" max="5125" width="19.109375" style="416" customWidth="1"/>
    <col min="5126" max="5376" width="9.109375" style="416"/>
    <col min="5377" max="5377" width="3" style="416" bestFit="1" customWidth="1"/>
    <col min="5378" max="5378" width="82" style="416" customWidth="1"/>
    <col min="5379" max="5381" width="19.109375" style="416" customWidth="1"/>
    <col min="5382" max="5632" width="9.109375" style="416"/>
    <col min="5633" max="5633" width="3" style="416" bestFit="1" customWidth="1"/>
    <col min="5634" max="5634" width="82" style="416" customWidth="1"/>
    <col min="5635" max="5637" width="19.109375" style="416" customWidth="1"/>
    <col min="5638" max="5888" width="9.109375" style="416"/>
    <col min="5889" max="5889" width="3" style="416" bestFit="1" customWidth="1"/>
    <col min="5890" max="5890" width="82" style="416" customWidth="1"/>
    <col min="5891" max="5893" width="19.109375" style="416" customWidth="1"/>
    <col min="5894" max="6144" width="9.109375" style="416"/>
    <col min="6145" max="6145" width="3" style="416" bestFit="1" customWidth="1"/>
    <col min="6146" max="6146" width="82" style="416" customWidth="1"/>
    <col min="6147" max="6149" width="19.109375" style="416" customWidth="1"/>
    <col min="6150" max="6400" width="9.109375" style="416"/>
    <col min="6401" max="6401" width="3" style="416" bestFit="1" customWidth="1"/>
    <col min="6402" max="6402" width="82" style="416" customWidth="1"/>
    <col min="6403" max="6405" width="19.109375" style="416" customWidth="1"/>
    <col min="6406" max="6656" width="9.109375" style="416"/>
    <col min="6657" max="6657" width="3" style="416" bestFit="1" customWidth="1"/>
    <col min="6658" max="6658" width="82" style="416" customWidth="1"/>
    <col min="6659" max="6661" width="19.109375" style="416" customWidth="1"/>
    <col min="6662" max="6912" width="9.109375" style="416"/>
    <col min="6913" max="6913" width="3" style="416" bestFit="1" customWidth="1"/>
    <col min="6914" max="6914" width="82" style="416" customWidth="1"/>
    <col min="6915" max="6917" width="19.109375" style="416" customWidth="1"/>
    <col min="6918" max="7168" width="9.109375" style="416"/>
    <col min="7169" max="7169" width="3" style="416" bestFit="1" customWidth="1"/>
    <col min="7170" max="7170" width="82" style="416" customWidth="1"/>
    <col min="7171" max="7173" width="19.109375" style="416" customWidth="1"/>
    <col min="7174" max="7424" width="9.109375" style="416"/>
    <col min="7425" max="7425" width="3" style="416" bestFit="1" customWidth="1"/>
    <col min="7426" max="7426" width="82" style="416" customWidth="1"/>
    <col min="7427" max="7429" width="19.109375" style="416" customWidth="1"/>
    <col min="7430" max="7680" width="9.109375" style="416"/>
    <col min="7681" max="7681" width="3" style="416" bestFit="1" customWidth="1"/>
    <col min="7682" max="7682" width="82" style="416" customWidth="1"/>
    <col min="7683" max="7685" width="19.109375" style="416" customWidth="1"/>
    <col min="7686" max="7936" width="9.109375" style="416"/>
    <col min="7937" max="7937" width="3" style="416" bestFit="1" customWidth="1"/>
    <col min="7938" max="7938" width="82" style="416" customWidth="1"/>
    <col min="7939" max="7941" width="19.109375" style="416" customWidth="1"/>
    <col min="7942" max="8192" width="9.109375" style="416"/>
    <col min="8193" max="8193" width="3" style="416" bestFit="1" customWidth="1"/>
    <col min="8194" max="8194" width="82" style="416" customWidth="1"/>
    <col min="8195" max="8197" width="19.109375" style="416" customWidth="1"/>
    <col min="8198" max="8448" width="9.109375" style="416"/>
    <col min="8449" max="8449" width="3" style="416" bestFit="1" customWidth="1"/>
    <col min="8450" max="8450" width="82" style="416" customWidth="1"/>
    <col min="8451" max="8453" width="19.109375" style="416" customWidth="1"/>
    <col min="8454" max="8704" width="9.109375" style="416"/>
    <col min="8705" max="8705" width="3" style="416" bestFit="1" customWidth="1"/>
    <col min="8706" max="8706" width="82" style="416" customWidth="1"/>
    <col min="8707" max="8709" width="19.109375" style="416" customWidth="1"/>
    <col min="8710" max="8960" width="9.109375" style="416"/>
    <col min="8961" max="8961" width="3" style="416" bestFit="1" customWidth="1"/>
    <col min="8962" max="8962" width="82" style="416" customWidth="1"/>
    <col min="8963" max="8965" width="19.109375" style="416" customWidth="1"/>
    <col min="8966" max="9216" width="9.109375" style="416"/>
    <col min="9217" max="9217" width="3" style="416" bestFit="1" customWidth="1"/>
    <col min="9218" max="9218" width="82" style="416" customWidth="1"/>
    <col min="9219" max="9221" width="19.109375" style="416" customWidth="1"/>
    <col min="9222" max="9472" width="9.109375" style="416"/>
    <col min="9473" max="9473" width="3" style="416" bestFit="1" customWidth="1"/>
    <col min="9474" max="9474" width="82" style="416" customWidth="1"/>
    <col min="9475" max="9477" width="19.109375" style="416" customWidth="1"/>
    <col min="9478" max="9728" width="9.109375" style="416"/>
    <col min="9729" max="9729" width="3" style="416" bestFit="1" customWidth="1"/>
    <col min="9730" max="9730" width="82" style="416" customWidth="1"/>
    <col min="9731" max="9733" width="19.109375" style="416" customWidth="1"/>
    <col min="9734" max="9984" width="9.109375" style="416"/>
    <col min="9985" max="9985" width="3" style="416" bestFit="1" customWidth="1"/>
    <col min="9986" max="9986" width="82" style="416" customWidth="1"/>
    <col min="9987" max="9989" width="19.109375" style="416" customWidth="1"/>
    <col min="9990" max="10240" width="9.109375" style="416"/>
    <col min="10241" max="10241" width="3" style="416" bestFit="1" customWidth="1"/>
    <col min="10242" max="10242" width="82" style="416" customWidth="1"/>
    <col min="10243" max="10245" width="19.109375" style="416" customWidth="1"/>
    <col min="10246" max="10496" width="9.109375" style="416"/>
    <col min="10497" max="10497" width="3" style="416" bestFit="1" customWidth="1"/>
    <col min="10498" max="10498" width="82" style="416" customWidth="1"/>
    <col min="10499" max="10501" width="19.109375" style="416" customWidth="1"/>
    <col min="10502" max="10752" width="9.109375" style="416"/>
    <col min="10753" max="10753" width="3" style="416" bestFit="1" customWidth="1"/>
    <col min="10754" max="10754" width="82" style="416" customWidth="1"/>
    <col min="10755" max="10757" width="19.109375" style="416" customWidth="1"/>
    <col min="10758" max="11008" width="9.109375" style="416"/>
    <col min="11009" max="11009" width="3" style="416" bestFit="1" customWidth="1"/>
    <col min="11010" max="11010" width="82" style="416" customWidth="1"/>
    <col min="11011" max="11013" width="19.109375" style="416" customWidth="1"/>
    <col min="11014" max="11264" width="9.109375" style="416"/>
    <col min="11265" max="11265" width="3" style="416" bestFit="1" customWidth="1"/>
    <col min="11266" max="11266" width="82" style="416" customWidth="1"/>
    <col min="11267" max="11269" width="19.109375" style="416" customWidth="1"/>
    <col min="11270" max="11520" width="9.109375" style="416"/>
    <col min="11521" max="11521" width="3" style="416" bestFit="1" customWidth="1"/>
    <col min="11522" max="11522" width="82" style="416" customWidth="1"/>
    <col min="11523" max="11525" width="19.109375" style="416" customWidth="1"/>
    <col min="11526" max="11776" width="9.109375" style="416"/>
    <col min="11777" max="11777" width="3" style="416" bestFit="1" customWidth="1"/>
    <col min="11778" max="11778" width="82" style="416" customWidth="1"/>
    <col min="11779" max="11781" width="19.109375" style="416" customWidth="1"/>
    <col min="11782" max="12032" width="9.109375" style="416"/>
    <col min="12033" max="12033" width="3" style="416" bestFit="1" customWidth="1"/>
    <col min="12034" max="12034" width="82" style="416" customWidth="1"/>
    <col min="12035" max="12037" width="19.109375" style="416" customWidth="1"/>
    <col min="12038" max="12288" width="9.109375" style="416"/>
    <col min="12289" max="12289" width="3" style="416" bestFit="1" customWidth="1"/>
    <col min="12290" max="12290" width="82" style="416" customWidth="1"/>
    <col min="12291" max="12293" width="19.109375" style="416" customWidth="1"/>
    <col min="12294" max="12544" width="9.109375" style="416"/>
    <col min="12545" max="12545" width="3" style="416" bestFit="1" customWidth="1"/>
    <col min="12546" max="12546" width="82" style="416" customWidth="1"/>
    <col min="12547" max="12549" width="19.109375" style="416" customWidth="1"/>
    <col min="12550" max="12800" width="9.109375" style="416"/>
    <col min="12801" max="12801" width="3" style="416" bestFit="1" customWidth="1"/>
    <col min="12802" max="12802" width="82" style="416" customWidth="1"/>
    <col min="12803" max="12805" width="19.109375" style="416" customWidth="1"/>
    <col min="12806" max="13056" width="9.109375" style="416"/>
    <col min="13057" max="13057" width="3" style="416" bestFit="1" customWidth="1"/>
    <col min="13058" max="13058" width="82" style="416" customWidth="1"/>
    <col min="13059" max="13061" width="19.109375" style="416" customWidth="1"/>
    <col min="13062" max="13312" width="9.109375" style="416"/>
    <col min="13313" max="13313" width="3" style="416" bestFit="1" customWidth="1"/>
    <col min="13314" max="13314" width="82" style="416" customWidth="1"/>
    <col min="13315" max="13317" width="19.109375" style="416" customWidth="1"/>
    <col min="13318" max="13568" width="9.109375" style="416"/>
    <col min="13569" max="13569" width="3" style="416" bestFit="1" customWidth="1"/>
    <col min="13570" max="13570" width="82" style="416" customWidth="1"/>
    <col min="13571" max="13573" width="19.109375" style="416" customWidth="1"/>
    <col min="13574" max="13824" width="9.109375" style="416"/>
    <col min="13825" max="13825" width="3" style="416" bestFit="1" customWidth="1"/>
    <col min="13826" max="13826" width="82" style="416" customWidth="1"/>
    <col min="13827" max="13829" width="19.109375" style="416" customWidth="1"/>
    <col min="13830" max="14080" width="9.109375" style="416"/>
    <col min="14081" max="14081" width="3" style="416" bestFit="1" customWidth="1"/>
    <col min="14082" max="14082" width="82" style="416" customWidth="1"/>
    <col min="14083" max="14085" width="19.109375" style="416" customWidth="1"/>
    <col min="14086" max="14336" width="9.109375" style="416"/>
    <col min="14337" max="14337" width="3" style="416" bestFit="1" customWidth="1"/>
    <col min="14338" max="14338" width="82" style="416" customWidth="1"/>
    <col min="14339" max="14341" width="19.109375" style="416" customWidth="1"/>
    <col min="14342" max="14592" width="9.109375" style="416"/>
    <col min="14593" max="14593" width="3" style="416" bestFit="1" customWidth="1"/>
    <col min="14594" max="14594" width="82" style="416" customWidth="1"/>
    <col min="14595" max="14597" width="19.109375" style="416" customWidth="1"/>
    <col min="14598" max="14848" width="9.109375" style="416"/>
    <col min="14849" max="14849" width="3" style="416" bestFit="1" customWidth="1"/>
    <col min="14850" max="14850" width="82" style="416" customWidth="1"/>
    <col min="14851" max="14853" width="19.109375" style="416" customWidth="1"/>
    <col min="14854" max="15104" width="9.109375" style="416"/>
    <col min="15105" max="15105" width="3" style="416" bestFit="1" customWidth="1"/>
    <col min="15106" max="15106" width="82" style="416" customWidth="1"/>
    <col min="15107" max="15109" width="19.109375" style="416" customWidth="1"/>
    <col min="15110" max="15360" width="9.109375" style="416"/>
    <col min="15361" max="15361" width="3" style="416" bestFit="1" customWidth="1"/>
    <col min="15362" max="15362" width="82" style="416" customWidth="1"/>
    <col min="15363" max="15365" width="19.109375" style="416" customWidth="1"/>
    <col min="15366" max="15616" width="9.109375" style="416"/>
    <col min="15617" max="15617" width="3" style="416" bestFit="1" customWidth="1"/>
    <col min="15618" max="15618" width="82" style="416" customWidth="1"/>
    <col min="15619" max="15621" width="19.109375" style="416" customWidth="1"/>
    <col min="15622" max="15872" width="9.109375" style="416"/>
    <col min="15873" max="15873" width="3" style="416" bestFit="1" customWidth="1"/>
    <col min="15874" max="15874" width="82" style="416" customWidth="1"/>
    <col min="15875" max="15877" width="19.109375" style="416" customWidth="1"/>
    <col min="15878" max="16128" width="9.109375" style="416"/>
    <col min="16129" max="16129" width="3" style="416" bestFit="1" customWidth="1"/>
    <col min="16130" max="16130" width="82" style="416" customWidth="1"/>
    <col min="16131" max="16133" width="19.109375" style="416" customWidth="1"/>
    <col min="16134" max="16384" width="9.109375" style="416"/>
  </cols>
  <sheetData>
    <row r="1" spans="1:5" ht="30" x14ac:dyDescent="0.25">
      <c r="A1" s="485" t="s">
        <v>544</v>
      </c>
      <c r="B1" s="486" t="s">
        <v>241</v>
      </c>
      <c r="C1" s="486" t="s">
        <v>510</v>
      </c>
      <c r="D1" s="486" t="s">
        <v>545</v>
      </c>
      <c r="E1" s="487" t="s">
        <v>546</v>
      </c>
    </row>
    <row r="2" spans="1:5" ht="13.2" x14ac:dyDescent="0.25">
      <c r="A2" s="488" t="s">
        <v>470</v>
      </c>
      <c r="B2" s="489" t="s">
        <v>547</v>
      </c>
      <c r="C2" s="490">
        <v>0</v>
      </c>
      <c r="D2" s="491">
        <v>0</v>
      </c>
      <c r="E2" s="490">
        <v>0</v>
      </c>
    </row>
    <row r="3" spans="1:5" ht="13.2" x14ac:dyDescent="0.25">
      <c r="A3" s="488" t="s">
        <v>472</v>
      </c>
      <c r="B3" s="489" t="s">
        <v>548</v>
      </c>
      <c r="C3" s="490">
        <v>74057063</v>
      </c>
      <c r="D3" s="491">
        <v>0</v>
      </c>
      <c r="E3" s="490">
        <v>75755510</v>
      </c>
    </row>
    <row r="4" spans="1:5" ht="13.8" thickBot="1" x14ac:dyDescent="0.3">
      <c r="A4" s="492" t="s">
        <v>474</v>
      </c>
      <c r="B4" s="493" t="s">
        <v>549</v>
      </c>
      <c r="C4" s="494">
        <v>0</v>
      </c>
      <c r="D4" s="495">
        <v>0</v>
      </c>
      <c r="E4" s="494">
        <v>0</v>
      </c>
    </row>
    <row r="5" spans="1:5" ht="13.8" thickBot="1" x14ac:dyDescent="0.3">
      <c r="A5" s="496" t="s">
        <v>476</v>
      </c>
      <c r="B5" s="497" t="s">
        <v>550</v>
      </c>
      <c r="C5" s="498">
        <v>74057063</v>
      </c>
      <c r="D5" s="498">
        <v>0</v>
      </c>
      <c r="E5" s="498">
        <v>75755510</v>
      </c>
    </row>
    <row r="6" spans="1:5" ht="13.2" x14ac:dyDescent="0.25">
      <c r="A6" s="499" t="s">
        <v>478</v>
      </c>
      <c r="B6" s="500" t="s">
        <v>551</v>
      </c>
      <c r="C6" s="501">
        <v>0</v>
      </c>
      <c r="D6" s="502">
        <v>0</v>
      </c>
      <c r="E6" s="501">
        <v>0</v>
      </c>
    </row>
    <row r="7" spans="1:5" ht="13.8" thickBot="1" x14ac:dyDescent="0.3">
      <c r="A7" s="492" t="s">
        <v>480</v>
      </c>
      <c r="B7" s="493" t="s">
        <v>552</v>
      </c>
      <c r="C7" s="494">
        <v>0</v>
      </c>
      <c r="D7" s="495">
        <v>0</v>
      </c>
      <c r="E7" s="494">
        <v>0</v>
      </c>
    </row>
    <row r="8" spans="1:5" ht="13.8" thickBot="1" x14ac:dyDescent="0.3">
      <c r="A8" s="496" t="s">
        <v>482</v>
      </c>
      <c r="B8" s="497" t="s">
        <v>553</v>
      </c>
      <c r="C8" s="498">
        <v>0</v>
      </c>
      <c r="D8" s="503">
        <v>0</v>
      </c>
      <c r="E8" s="498">
        <v>0</v>
      </c>
    </row>
    <row r="9" spans="1:5" ht="13.2" x14ac:dyDescent="0.25">
      <c r="A9" s="499" t="s">
        <v>484</v>
      </c>
      <c r="B9" s="500" t="s">
        <v>554</v>
      </c>
      <c r="C9" s="501">
        <v>256955588</v>
      </c>
      <c r="D9" s="502">
        <v>0</v>
      </c>
      <c r="E9" s="501">
        <v>322435047</v>
      </c>
    </row>
    <row r="10" spans="1:5" ht="13.2" x14ac:dyDescent="0.25">
      <c r="A10" s="488" t="s">
        <v>486</v>
      </c>
      <c r="B10" s="489" t="s">
        <v>555</v>
      </c>
      <c r="C10" s="490">
        <v>250454185</v>
      </c>
      <c r="D10" s="491">
        <v>0</v>
      </c>
      <c r="E10" s="490">
        <v>312498047</v>
      </c>
    </row>
    <row r="11" spans="1:5" ht="13.2" x14ac:dyDescent="0.25">
      <c r="A11" s="488" t="s">
        <v>488</v>
      </c>
      <c r="B11" s="489" t="s">
        <v>556</v>
      </c>
      <c r="C11" s="490">
        <v>0</v>
      </c>
      <c r="D11" s="491">
        <v>0</v>
      </c>
      <c r="E11" s="490">
        <v>0</v>
      </c>
    </row>
    <row r="12" spans="1:5" ht="13.8" thickBot="1" x14ac:dyDescent="0.3">
      <c r="A12" s="492" t="s">
        <v>490</v>
      </c>
      <c r="B12" s="493" t="s">
        <v>557</v>
      </c>
      <c r="C12" s="494">
        <v>4973775</v>
      </c>
      <c r="D12" s="495">
        <v>0</v>
      </c>
      <c r="E12" s="494">
        <v>339724</v>
      </c>
    </row>
    <row r="13" spans="1:5" ht="13.8" thickBot="1" x14ac:dyDescent="0.3">
      <c r="A13" s="496" t="s">
        <v>492</v>
      </c>
      <c r="B13" s="497" t="s">
        <v>558</v>
      </c>
      <c r="C13" s="498">
        <v>512383548</v>
      </c>
      <c r="D13" s="498">
        <v>0</v>
      </c>
      <c r="E13" s="498">
        <v>635272818</v>
      </c>
    </row>
    <row r="14" spans="1:5" ht="13.2" x14ac:dyDescent="0.25">
      <c r="A14" s="499" t="s">
        <v>494</v>
      </c>
      <c r="B14" s="500" t="s">
        <v>559</v>
      </c>
      <c r="C14" s="501">
        <v>7497841</v>
      </c>
      <c r="D14" s="502">
        <v>0</v>
      </c>
      <c r="E14" s="501">
        <v>9619254</v>
      </c>
    </row>
    <row r="15" spans="1:5" ht="13.2" x14ac:dyDescent="0.25">
      <c r="A15" s="488" t="s">
        <v>496</v>
      </c>
      <c r="B15" s="489" t="s">
        <v>560</v>
      </c>
      <c r="C15" s="490">
        <v>48525279</v>
      </c>
      <c r="D15" s="491">
        <v>0</v>
      </c>
      <c r="E15" s="490">
        <v>51838727</v>
      </c>
    </row>
    <row r="16" spans="1:5" ht="13.2" x14ac:dyDescent="0.25">
      <c r="A16" s="488" t="s">
        <v>498</v>
      </c>
      <c r="B16" s="489" t="s">
        <v>561</v>
      </c>
      <c r="C16" s="490">
        <v>0</v>
      </c>
      <c r="D16" s="491">
        <v>0</v>
      </c>
      <c r="E16" s="490">
        <v>0</v>
      </c>
    </row>
    <row r="17" spans="1:5" ht="13.8" thickBot="1" x14ac:dyDescent="0.3">
      <c r="A17" s="492" t="s">
        <v>500</v>
      </c>
      <c r="B17" s="493" t="s">
        <v>562</v>
      </c>
      <c r="C17" s="494">
        <v>0</v>
      </c>
      <c r="D17" s="495">
        <v>0</v>
      </c>
      <c r="E17" s="494">
        <v>500</v>
      </c>
    </row>
    <row r="18" spans="1:5" ht="13.8" thickBot="1" x14ac:dyDescent="0.3">
      <c r="A18" s="496" t="s">
        <v>502</v>
      </c>
      <c r="B18" s="497" t="s">
        <v>563</v>
      </c>
      <c r="C18" s="498">
        <v>56023120</v>
      </c>
      <c r="D18" s="498">
        <v>0</v>
      </c>
      <c r="E18" s="498">
        <v>61458481</v>
      </c>
    </row>
    <row r="19" spans="1:5" ht="13.2" x14ac:dyDescent="0.25">
      <c r="A19" s="499" t="s">
        <v>504</v>
      </c>
      <c r="B19" s="500" t="s">
        <v>564</v>
      </c>
      <c r="C19" s="501">
        <v>212702124</v>
      </c>
      <c r="D19" s="502">
        <v>0</v>
      </c>
      <c r="E19" s="501">
        <v>259781213</v>
      </c>
    </row>
    <row r="20" spans="1:5" ht="13.2" x14ac:dyDescent="0.25">
      <c r="A20" s="488" t="s">
        <v>506</v>
      </c>
      <c r="B20" s="489" t="s">
        <v>565</v>
      </c>
      <c r="C20" s="490">
        <v>17017712</v>
      </c>
      <c r="D20" s="491">
        <v>0</v>
      </c>
      <c r="E20" s="490">
        <v>18868709</v>
      </c>
    </row>
    <row r="21" spans="1:5" ht="13.8" thickBot="1" x14ac:dyDescent="0.3">
      <c r="A21" s="492" t="s">
        <v>566</v>
      </c>
      <c r="B21" s="493" t="s">
        <v>567</v>
      </c>
      <c r="C21" s="494">
        <v>34897993</v>
      </c>
      <c r="D21" s="495">
        <v>0</v>
      </c>
      <c r="E21" s="494">
        <v>39841758</v>
      </c>
    </row>
    <row r="22" spans="1:5" ht="13.8" thickBot="1" x14ac:dyDescent="0.3">
      <c r="A22" s="496" t="s">
        <v>568</v>
      </c>
      <c r="B22" s="497" t="s">
        <v>569</v>
      </c>
      <c r="C22" s="498">
        <v>264617829</v>
      </c>
      <c r="D22" s="498">
        <v>0</v>
      </c>
      <c r="E22" s="498">
        <v>318491680</v>
      </c>
    </row>
    <row r="23" spans="1:5" ht="13.8" thickBot="1" x14ac:dyDescent="0.3">
      <c r="A23" s="496" t="s">
        <v>570</v>
      </c>
      <c r="B23" s="497" t="s">
        <v>571</v>
      </c>
      <c r="C23" s="498">
        <v>3492380</v>
      </c>
      <c r="D23" s="503">
        <v>0</v>
      </c>
      <c r="E23" s="498">
        <v>3567257</v>
      </c>
    </row>
    <row r="24" spans="1:5" ht="13.8" thickBot="1" x14ac:dyDescent="0.3">
      <c r="A24" s="496" t="s">
        <v>572</v>
      </c>
      <c r="B24" s="497" t="s">
        <v>573</v>
      </c>
      <c r="C24" s="498">
        <v>277445983</v>
      </c>
      <c r="D24" s="503">
        <v>0</v>
      </c>
      <c r="E24" s="498">
        <v>340704893</v>
      </c>
    </row>
    <row r="25" spans="1:5" ht="13.8" thickBot="1" x14ac:dyDescent="0.3">
      <c r="A25" s="496" t="s">
        <v>574</v>
      </c>
      <c r="B25" s="497" t="s">
        <v>575</v>
      </c>
      <c r="C25" s="498">
        <v>-15138701</v>
      </c>
      <c r="D25" s="498">
        <v>0</v>
      </c>
      <c r="E25" s="498">
        <v>-13193983</v>
      </c>
    </row>
    <row r="26" spans="1:5" ht="13.2" x14ac:dyDescent="0.25">
      <c r="A26" s="499" t="s">
        <v>576</v>
      </c>
      <c r="B26" s="500" t="s">
        <v>577</v>
      </c>
      <c r="C26" s="501">
        <v>0</v>
      </c>
      <c r="D26" s="502">
        <v>0</v>
      </c>
      <c r="E26" s="501">
        <v>0</v>
      </c>
    </row>
    <row r="27" spans="1:5" ht="13.2" x14ac:dyDescent="0.25">
      <c r="A27" s="488" t="s">
        <v>578</v>
      </c>
      <c r="B27" s="489" t="s">
        <v>579</v>
      </c>
      <c r="C27" s="490">
        <v>0</v>
      </c>
      <c r="D27" s="491">
        <v>0</v>
      </c>
      <c r="E27" s="490">
        <v>0</v>
      </c>
    </row>
    <row r="28" spans="1:5" ht="26.4" x14ac:dyDescent="0.25">
      <c r="A28" s="488" t="s">
        <v>580</v>
      </c>
      <c r="B28" s="489" t="s">
        <v>581</v>
      </c>
      <c r="C28" s="490">
        <v>0</v>
      </c>
      <c r="D28" s="491">
        <v>0</v>
      </c>
      <c r="E28" s="490">
        <v>0</v>
      </c>
    </row>
    <row r="29" spans="1:5" ht="13.2" x14ac:dyDescent="0.25">
      <c r="A29" s="488" t="s">
        <v>582</v>
      </c>
      <c r="B29" s="489" t="s">
        <v>583</v>
      </c>
      <c r="C29" s="490">
        <v>3335</v>
      </c>
      <c r="D29" s="491">
        <v>0</v>
      </c>
      <c r="E29" s="490">
        <v>5704</v>
      </c>
    </row>
    <row r="30" spans="1:5" ht="13.2" x14ac:dyDescent="0.25">
      <c r="A30" s="488" t="s">
        <v>584</v>
      </c>
      <c r="B30" s="489" t="s">
        <v>585</v>
      </c>
      <c r="C30" s="490">
        <v>0</v>
      </c>
      <c r="D30" s="491">
        <v>0</v>
      </c>
      <c r="E30" s="490">
        <v>0</v>
      </c>
    </row>
    <row r="31" spans="1:5" ht="26.4" x14ac:dyDescent="0.25">
      <c r="A31" s="488" t="s">
        <v>586</v>
      </c>
      <c r="B31" s="489" t="s">
        <v>587</v>
      </c>
      <c r="C31" s="490">
        <v>0</v>
      </c>
      <c r="D31" s="491">
        <v>0</v>
      </c>
      <c r="E31" s="490">
        <v>0</v>
      </c>
    </row>
    <row r="32" spans="1:5" ht="27" thickBot="1" x14ac:dyDescent="0.3">
      <c r="A32" s="492" t="s">
        <v>588</v>
      </c>
      <c r="B32" s="493" t="s">
        <v>589</v>
      </c>
      <c r="C32" s="494">
        <v>0</v>
      </c>
      <c r="D32" s="495">
        <v>0</v>
      </c>
      <c r="E32" s="494">
        <v>0</v>
      </c>
    </row>
    <row r="33" spans="1:5" ht="13.8" thickBot="1" x14ac:dyDescent="0.3">
      <c r="A33" s="496" t="s">
        <v>590</v>
      </c>
      <c r="B33" s="497" t="s">
        <v>591</v>
      </c>
      <c r="C33" s="498">
        <v>3335</v>
      </c>
      <c r="D33" s="503">
        <v>0</v>
      </c>
      <c r="E33" s="498">
        <v>5704</v>
      </c>
    </row>
    <row r="34" spans="1:5" ht="13.2" x14ac:dyDescent="0.25">
      <c r="A34" s="499" t="s">
        <v>592</v>
      </c>
      <c r="B34" s="500" t="s">
        <v>593</v>
      </c>
      <c r="C34" s="501">
        <v>0</v>
      </c>
      <c r="D34" s="502">
        <v>0</v>
      </c>
      <c r="E34" s="501">
        <v>0</v>
      </c>
    </row>
    <row r="35" spans="1:5" ht="26.4" x14ac:dyDescent="0.25">
      <c r="A35" s="488" t="s">
        <v>594</v>
      </c>
      <c r="B35" s="489" t="s">
        <v>595</v>
      </c>
      <c r="C35" s="490">
        <v>0</v>
      </c>
      <c r="D35" s="491">
        <v>0</v>
      </c>
      <c r="E35" s="490">
        <v>0</v>
      </c>
    </row>
    <row r="36" spans="1:5" ht="13.2" x14ac:dyDescent="0.25">
      <c r="A36" s="488" t="s">
        <v>596</v>
      </c>
      <c r="B36" s="489" t="s">
        <v>597</v>
      </c>
      <c r="C36" s="490">
        <v>0</v>
      </c>
      <c r="D36" s="491">
        <v>0</v>
      </c>
      <c r="E36" s="490">
        <v>0</v>
      </c>
    </row>
    <row r="37" spans="1:5" ht="13.2" x14ac:dyDescent="0.25">
      <c r="A37" s="488" t="s">
        <v>598</v>
      </c>
      <c r="B37" s="489" t="s">
        <v>599</v>
      </c>
      <c r="C37" s="490">
        <v>0</v>
      </c>
      <c r="D37" s="491">
        <v>0</v>
      </c>
      <c r="E37" s="490">
        <v>0</v>
      </c>
    </row>
    <row r="38" spans="1:5" ht="13.2" x14ac:dyDescent="0.25">
      <c r="A38" s="488" t="s">
        <v>600</v>
      </c>
      <c r="B38" s="489" t="s">
        <v>601</v>
      </c>
      <c r="C38" s="490">
        <v>0</v>
      </c>
      <c r="D38" s="491">
        <v>0</v>
      </c>
      <c r="E38" s="490">
        <v>0</v>
      </c>
    </row>
    <row r="39" spans="1:5" ht="13.2" x14ac:dyDescent="0.25">
      <c r="A39" s="488" t="s">
        <v>602</v>
      </c>
      <c r="B39" s="489" t="s">
        <v>603</v>
      </c>
      <c r="C39" s="490">
        <v>0</v>
      </c>
      <c r="D39" s="491">
        <v>0</v>
      </c>
      <c r="E39" s="490">
        <v>0</v>
      </c>
    </row>
    <row r="40" spans="1:5" ht="13.2" x14ac:dyDescent="0.25">
      <c r="A40" s="488" t="s">
        <v>604</v>
      </c>
      <c r="B40" s="489" t="s">
        <v>605</v>
      </c>
      <c r="C40" s="490">
        <v>0</v>
      </c>
      <c r="D40" s="491">
        <v>0</v>
      </c>
      <c r="E40" s="490">
        <v>0</v>
      </c>
    </row>
    <row r="41" spans="1:5" ht="26.4" x14ac:dyDescent="0.25">
      <c r="A41" s="488" t="s">
        <v>606</v>
      </c>
      <c r="B41" s="489" t="s">
        <v>607</v>
      </c>
      <c r="C41" s="490">
        <v>0</v>
      </c>
      <c r="D41" s="491">
        <v>0</v>
      </c>
      <c r="E41" s="490">
        <v>0</v>
      </c>
    </row>
    <row r="42" spans="1:5" ht="27" thickBot="1" x14ac:dyDescent="0.3">
      <c r="A42" s="492" t="s">
        <v>608</v>
      </c>
      <c r="B42" s="493" t="s">
        <v>609</v>
      </c>
      <c r="C42" s="494">
        <v>0</v>
      </c>
      <c r="D42" s="495">
        <v>0</v>
      </c>
      <c r="E42" s="494">
        <v>0</v>
      </c>
    </row>
    <row r="43" spans="1:5" ht="13.8" thickBot="1" x14ac:dyDescent="0.3">
      <c r="A43" s="496" t="s">
        <v>610</v>
      </c>
      <c r="B43" s="497" t="s">
        <v>611</v>
      </c>
      <c r="C43" s="498">
        <v>0</v>
      </c>
      <c r="D43" s="503">
        <v>0</v>
      </c>
      <c r="E43" s="498">
        <v>0</v>
      </c>
    </row>
    <row r="44" spans="1:5" ht="13.8" thickBot="1" x14ac:dyDescent="0.3">
      <c r="A44" s="496" t="s">
        <v>612</v>
      </c>
      <c r="B44" s="497" t="s">
        <v>613</v>
      </c>
      <c r="C44" s="498">
        <v>3335</v>
      </c>
      <c r="D44" s="503">
        <v>0</v>
      </c>
      <c r="E44" s="498">
        <v>5704</v>
      </c>
    </row>
    <row r="45" spans="1:5" ht="13.8" thickBot="1" x14ac:dyDescent="0.3">
      <c r="A45" s="496" t="s">
        <v>614</v>
      </c>
      <c r="B45" s="497" t="s">
        <v>615</v>
      </c>
      <c r="C45" s="498">
        <v>-15135366</v>
      </c>
      <c r="D45" s="498">
        <v>0</v>
      </c>
      <c r="E45" s="498">
        <v>-13188279</v>
      </c>
    </row>
    <row r="46" spans="1:5" x14ac:dyDescent="0.25">
      <c r="C46" s="504"/>
    </row>
  </sheetData>
  <printOptions horizontalCentered="1"/>
  <pageMargins left="0.23622047244094491" right="0.23622047244094491" top="1.1417322834645669" bottom="0.98425196850393704" header="0.51181102362204722" footer="0.51181102362204722"/>
  <pageSetup scale="73" orientation="portrait" horizontalDpi="300" verticalDpi="300" r:id="rId1"/>
  <headerFooter alignWithMargins="0">
    <oddHeader>&amp;C&amp;"-,Félkövér"&amp;14VÖLGYSÉGI ÖNKORMÁNYZATOK TÁRSULÁSA
EREDMÉNYKIMUTATÁS&amp;R&amp;"Times New Roman,Félkövér dőlt"&amp;14 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C9B6-235C-47C6-ABA7-70C73F692679}">
  <sheetPr>
    <tabColor theme="9" tint="-0.249977111117893"/>
  </sheetPr>
  <dimension ref="A1:C14"/>
  <sheetViews>
    <sheetView zoomScaleNormal="100" workbookViewId="0">
      <selection activeCell="C14" sqref="C14"/>
    </sheetView>
  </sheetViews>
  <sheetFormatPr defaultRowHeight="13.2" x14ac:dyDescent="0.25"/>
  <cols>
    <col min="1" max="1" width="6.5546875" style="318" customWidth="1"/>
    <col min="2" max="2" width="52.109375" style="318" customWidth="1"/>
    <col min="3" max="3" width="22" style="318" customWidth="1"/>
    <col min="4" max="256" width="9.109375" style="318"/>
    <col min="257" max="257" width="6.5546875" style="318" customWidth="1"/>
    <col min="258" max="258" width="52.109375" style="318" customWidth="1"/>
    <col min="259" max="259" width="22" style="318" customWidth="1"/>
    <col min="260" max="512" width="9.109375" style="318"/>
    <col min="513" max="513" width="6.5546875" style="318" customWidth="1"/>
    <col min="514" max="514" width="52.109375" style="318" customWidth="1"/>
    <col min="515" max="515" width="22" style="318" customWidth="1"/>
    <col min="516" max="768" width="9.109375" style="318"/>
    <col min="769" max="769" width="6.5546875" style="318" customWidth="1"/>
    <col min="770" max="770" width="52.109375" style="318" customWidth="1"/>
    <col min="771" max="771" width="22" style="318" customWidth="1"/>
    <col min="772" max="1024" width="9.109375" style="318"/>
    <col min="1025" max="1025" width="6.5546875" style="318" customWidth="1"/>
    <col min="1026" max="1026" width="52.109375" style="318" customWidth="1"/>
    <col min="1027" max="1027" width="22" style="318" customWidth="1"/>
    <col min="1028" max="1280" width="9.109375" style="318"/>
    <col min="1281" max="1281" width="6.5546875" style="318" customWidth="1"/>
    <col min="1282" max="1282" width="52.109375" style="318" customWidth="1"/>
    <col min="1283" max="1283" width="22" style="318" customWidth="1"/>
    <col min="1284" max="1536" width="9.109375" style="318"/>
    <col min="1537" max="1537" width="6.5546875" style="318" customWidth="1"/>
    <col min="1538" max="1538" width="52.109375" style="318" customWidth="1"/>
    <col min="1539" max="1539" width="22" style="318" customWidth="1"/>
    <col min="1540" max="1792" width="9.109375" style="318"/>
    <col min="1793" max="1793" width="6.5546875" style="318" customWidth="1"/>
    <col min="1794" max="1794" width="52.109375" style="318" customWidth="1"/>
    <col min="1795" max="1795" width="22" style="318" customWidth="1"/>
    <col min="1796" max="2048" width="9.109375" style="318"/>
    <col min="2049" max="2049" width="6.5546875" style="318" customWidth="1"/>
    <col min="2050" max="2050" width="52.109375" style="318" customWidth="1"/>
    <col min="2051" max="2051" width="22" style="318" customWidth="1"/>
    <col min="2052" max="2304" width="9.109375" style="318"/>
    <col min="2305" max="2305" width="6.5546875" style="318" customWidth="1"/>
    <col min="2306" max="2306" width="52.109375" style="318" customWidth="1"/>
    <col min="2307" max="2307" width="22" style="318" customWidth="1"/>
    <col min="2308" max="2560" width="9.109375" style="318"/>
    <col min="2561" max="2561" width="6.5546875" style="318" customWidth="1"/>
    <col min="2562" max="2562" width="52.109375" style="318" customWidth="1"/>
    <col min="2563" max="2563" width="22" style="318" customWidth="1"/>
    <col min="2564" max="2816" width="9.109375" style="318"/>
    <col min="2817" max="2817" width="6.5546875" style="318" customWidth="1"/>
    <col min="2818" max="2818" width="52.109375" style="318" customWidth="1"/>
    <col min="2819" max="2819" width="22" style="318" customWidth="1"/>
    <col min="2820" max="3072" width="9.109375" style="318"/>
    <col min="3073" max="3073" width="6.5546875" style="318" customWidth="1"/>
    <col min="3074" max="3074" width="52.109375" style="318" customWidth="1"/>
    <col min="3075" max="3075" width="22" style="318" customWidth="1"/>
    <col min="3076" max="3328" width="9.109375" style="318"/>
    <col min="3329" max="3329" width="6.5546875" style="318" customWidth="1"/>
    <col min="3330" max="3330" width="52.109375" style="318" customWidth="1"/>
    <col min="3331" max="3331" width="22" style="318" customWidth="1"/>
    <col min="3332" max="3584" width="9.109375" style="318"/>
    <col min="3585" max="3585" width="6.5546875" style="318" customWidth="1"/>
    <col min="3586" max="3586" width="52.109375" style="318" customWidth="1"/>
    <col min="3587" max="3587" width="22" style="318" customWidth="1"/>
    <col min="3588" max="3840" width="9.109375" style="318"/>
    <col min="3841" max="3841" width="6.5546875" style="318" customWidth="1"/>
    <col min="3842" max="3842" width="52.109375" style="318" customWidth="1"/>
    <col min="3843" max="3843" width="22" style="318" customWidth="1"/>
    <col min="3844" max="4096" width="9.109375" style="318"/>
    <col min="4097" max="4097" width="6.5546875" style="318" customWidth="1"/>
    <col min="4098" max="4098" width="52.109375" style="318" customWidth="1"/>
    <col min="4099" max="4099" width="22" style="318" customWidth="1"/>
    <col min="4100" max="4352" width="9.109375" style="318"/>
    <col min="4353" max="4353" width="6.5546875" style="318" customWidth="1"/>
    <col min="4354" max="4354" width="52.109375" style="318" customWidth="1"/>
    <col min="4355" max="4355" width="22" style="318" customWidth="1"/>
    <col min="4356" max="4608" width="9.109375" style="318"/>
    <col min="4609" max="4609" width="6.5546875" style="318" customWidth="1"/>
    <col min="4610" max="4610" width="52.109375" style="318" customWidth="1"/>
    <col min="4611" max="4611" width="22" style="318" customWidth="1"/>
    <col min="4612" max="4864" width="9.109375" style="318"/>
    <col min="4865" max="4865" width="6.5546875" style="318" customWidth="1"/>
    <col min="4866" max="4866" width="52.109375" style="318" customWidth="1"/>
    <col min="4867" max="4867" width="22" style="318" customWidth="1"/>
    <col min="4868" max="5120" width="9.109375" style="318"/>
    <col min="5121" max="5121" width="6.5546875" style="318" customWidth="1"/>
    <col min="5122" max="5122" width="52.109375" style="318" customWidth="1"/>
    <col min="5123" max="5123" width="22" style="318" customWidth="1"/>
    <col min="5124" max="5376" width="9.109375" style="318"/>
    <col min="5377" max="5377" width="6.5546875" style="318" customWidth="1"/>
    <col min="5378" max="5378" width="52.109375" style="318" customWidth="1"/>
    <col min="5379" max="5379" width="22" style="318" customWidth="1"/>
    <col min="5380" max="5632" width="9.109375" style="318"/>
    <col min="5633" max="5633" width="6.5546875" style="318" customWidth="1"/>
    <col min="5634" max="5634" width="52.109375" style="318" customWidth="1"/>
    <col min="5635" max="5635" width="22" style="318" customWidth="1"/>
    <col min="5636" max="5888" width="9.109375" style="318"/>
    <col min="5889" max="5889" width="6.5546875" style="318" customWidth="1"/>
    <col min="5890" max="5890" width="52.109375" style="318" customWidth="1"/>
    <col min="5891" max="5891" width="22" style="318" customWidth="1"/>
    <col min="5892" max="6144" width="9.109375" style="318"/>
    <col min="6145" max="6145" width="6.5546875" style="318" customWidth="1"/>
    <col min="6146" max="6146" width="52.109375" style="318" customWidth="1"/>
    <col min="6147" max="6147" width="22" style="318" customWidth="1"/>
    <col min="6148" max="6400" width="9.109375" style="318"/>
    <col min="6401" max="6401" width="6.5546875" style="318" customWidth="1"/>
    <col min="6402" max="6402" width="52.109375" style="318" customWidth="1"/>
    <col min="6403" max="6403" width="22" style="318" customWidth="1"/>
    <col min="6404" max="6656" width="9.109375" style="318"/>
    <col min="6657" max="6657" width="6.5546875" style="318" customWidth="1"/>
    <col min="6658" max="6658" width="52.109375" style="318" customWidth="1"/>
    <col min="6659" max="6659" width="22" style="318" customWidth="1"/>
    <col min="6660" max="6912" width="9.109375" style="318"/>
    <col min="6913" max="6913" width="6.5546875" style="318" customWidth="1"/>
    <col min="6914" max="6914" width="52.109375" style="318" customWidth="1"/>
    <col min="6915" max="6915" width="22" style="318" customWidth="1"/>
    <col min="6916" max="7168" width="9.109375" style="318"/>
    <col min="7169" max="7169" width="6.5546875" style="318" customWidth="1"/>
    <col min="7170" max="7170" width="52.109375" style="318" customWidth="1"/>
    <col min="7171" max="7171" width="22" style="318" customWidth="1"/>
    <col min="7172" max="7424" width="9.109375" style="318"/>
    <col min="7425" max="7425" width="6.5546875" style="318" customWidth="1"/>
    <col min="7426" max="7426" width="52.109375" style="318" customWidth="1"/>
    <col min="7427" max="7427" width="22" style="318" customWidth="1"/>
    <col min="7428" max="7680" width="9.109375" style="318"/>
    <col min="7681" max="7681" width="6.5546875" style="318" customWidth="1"/>
    <col min="7682" max="7682" width="52.109375" style="318" customWidth="1"/>
    <col min="7683" max="7683" width="22" style="318" customWidth="1"/>
    <col min="7684" max="7936" width="9.109375" style="318"/>
    <col min="7937" max="7937" width="6.5546875" style="318" customWidth="1"/>
    <col min="7938" max="7938" width="52.109375" style="318" customWidth="1"/>
    <col min="7939" max="7939" width="22" style="318" customWidth="1"/>
    <col min="7940" max="8192" width="9.109375" style="318"/>
    <col min="8193" max="8193" width="6.5546875" style="318" customWidth="1"/>
    <col min="8194" max="8194" width="52.109375" style="318" customWidth="1"/>
    <col min="8195" max="8195" width="22" style="318" customWidth="1"/>
    <col min="8196" max="8448" width="9.109375" style="318"/>
    <col min="8449" max="8449" width="6.5546875" style="318" customWidth="1"/>
    <col min="8450" max="8450" width="52.109375" style="318" customWidth="1"/>
    <col min="8451" max="8451" width="22" style="318" customWidth="1"/>
    <col min="8452" max="8704" width="9.109375" style="318"/>
    <col min="8705" max="8705" width="6.5546875" style="318" customWidth="1"/>
    <col min="8706" max="8706" width="52.109375" style="318" customWidth="1"/>
    <col min="8707" max="8707" width="22" style="318" customWidth="1"/>
    <col min="8708" max="8960" width="9.109375" style="318"/>
    <col min="8961" max="8961" width="6.5546875" style="318" customWidth="1"/>
    <col min="8962" max="8962" width="52.109375" style="318" customWidth="1"/>
    <col min="8963" max="8963" width="22" style="318" customWidth="1"/>
    <col min="8964" max="9216" width="9.109375" style="318"/>
    <col min="9217" max="9217" width="6.5546875" style="318" customWidth="1"/>
    <col min="9218" max="9218" width="52.109375" style="318" customWidth="1"/>
    <col min="9219" max="9219" width="22" style="318" customWidth="1"/>
    <col min="9220" max="9472" width="9.109375" style="318"/>
    <col min="9473" max="9473" width="6.5546875" style="318" customWidth="1"/>
    <col min="9474" max="9474" width="52.109375" style="318" customWidth="1"/>
    <col min="9475" max="9475" width="22" style="318" customWidth="1"/>
    <col min="9476" max="9728" width="9.109375" style="318"/>
    <col min="9729" max="9729" width="6.5546875" style="318" customWidth="1"/>
    <col min="9730" max="9730" width="52.109375" style="318" customWidth="1"/>
    <col min="9731" max="9731" width="22" style="318" customWidth="1"/>
    <col min="9732" max="9984" width="9.109375" style="318"/>
    <col min="9985" max="9985" width="6.5546875" style="318" customWidth="1"/>
    <col min="9986" max="9986" width="52.109375" style="318" customWidth="1"/>
    <col min="9987" max="9987" width="22" style="318" customWidth="1"/>
    <col min="9988" max="10240" width="9.109375" style="318"/>
    <col min="10241" max="10241" width="6.5546875" style="318" customWidth="1"/>
    <col min="10242" max="10242" width="52.109375" style="318" customWidth="1"/>
    <col min="10243" max="10243" width="22" style="318" customWidth="1"/>
    <col min="10244" max="10496" width="9.109375" style="318"/>
    <col min="10497" max="10497" width="6.5546875" style="318" customWidth="1"/>
    <col min="10498" max="10498" width="52.109375" style="318" customWidth="1"/>
    <col min="10499" max="10499" width="22" style="318" customWidth="1"/>
    <col min="10500" max="10752" width="9.109375" style="318"/>
    <col min="10753" max="10753" width="6.5546875" style="318" customWidth="1"/>
    <col min="10754" max="10754" width="52.109375" style="318" customWidth="1"/>
    <col min="10755" max="10755" width="22" style="318" customWidth="1"/>
    <col min="10756" max="11008" width="9.109375" style="318"/>
    <col min="11009" max="11009" width="6.5546875" style="318" customWidth="1"/>
    <col min="11010" max="11010" width="52.109375" style="318" customWidth="1"/>
    <col min="11011" max="11011" width="22" style="318" customWidth="1"/>
    <col min="11012" max="11264" width="9.109375" style="318"/>
    <col min="11265" max="11265" width="6.5546875" style="318" customWidth="1"/>
    <col min="11266" max="11266" width="52.109375" style="318" customWidth="1"/>
    <col min="11267" max="11267" width="22" style="318" customWidth="1"/>
    <col min="11268" max="11520" width="9.109375" style="318"/>
    <col min="11521" max="11521" width="6.5546875" style="318" customWidth="1"/>
    <col min="11522" max="11522" width="52.109375" style="318" customWidth="1"/>
    <col min="11523" max="11523" width="22" style="318" customWidth="1"/>
    <col min="11524" max="11776" width="9.109375" style="318"/>
    <col min="11777" max="11777" width="6.5546875" style="318" customWidth="1"/>
    <col min="11778" max="11778" width="52.109375" style="318" customWidth="1"/>
    <col min="11779" max="11779" width="22" style="318" customWidth="1"/>
    <col min="11780" max="12032" width="9.109375" style="318"/>
    <col min="12033" max="12033" width="6.5546875" style="318" customWidth="1"/>
    <col min="12034" max="12034" width="52.109375" style="318" customWidth="1"/>
    <col min="12035" max="12035" width="22" style="318" customWidth="1"/>
    <col min="12036" max="12288" width="9.109375" style="318"/>
    <col min="12289" max="12289" width="6.5546875" style="318" customWidth="1"/>
    <col min="12290" max="12290" width="52.109375" style="318" customWidth="1"/>
    <col min="12291" max="12291" width="22" style="318" customWidth="1"/>
    <col min="12292" max="12544" width="9.109375" style="318"/>
    <col min="12545" max="12545" width="6.5546875" style="318" customWidth="1"/>
    <col min="12546" max="12546" width="52.109375" style="318" customWidth="1"/>
    <col min="12547" max="12547" width="22" style="318" customWidth="1"/>
    <col min="12548" max="12800" width="9.109375" style="318"/>
    <col min="12801" max="12801" width="6.5546875" style="318" customWidth="1"/>
    <col min="12802" max="12802" width="52.109375" style="318" customWidth="1"/>
    <col min="12803" max="12803" width="22" style="318" customWidth="1"/>
    <col min="12804" max="13056" width="9.109375" style="318"/>
    <col min="13057" max="13057" width="6.5546875" style="318" customWidth="1"/>
    <col min="13058" max="13058" width="52.109375" style="318" customWidth="1"/>
    <col min="13059" max="13059" width="22" style="318" customWidth="1"/>
    <col min="13060" max="13312" width="9.109375" style="318"/>
    <col min="13313" max="13313" width="6.5546875" style="318" customWidth="1"/>
    <col min="13314" max="13314" width="52.109375" style="318" customWidth="1"/>
    <col min="13315" max="13315" width="22" style="318" customWidth="1"/>
    <col min="13316" max="13568" width="9.109375" style="318"/>
    <col min="13569" max="13569" width="6.5546875" style="318" customWidth="1"/>
    <col min="13570" max="13570" width="52.109375" style="318" customWidth="1"/>
    <col min="13571" max="13571" width="22" style="318" customWidth="1"/>
    <col min="13572" max="13824" width="9.109375" style="318"/>
    <col min="13825" max="13825" width="6.5546875" style="318" customWidth="1"/>
    <col min="13826" max="13826" width="52.109375" style="318" customWidth="1"/>
    <col min="13827" max="13827" width="22" style="318" customWidth="1"/>
    <col min="13828" max="14080" width="9.109375" style="318"/>
    <col min="14081" max="14081" width="6.5546875" style="318" customWidth="1"/>
    <col min="14082" max="14082" width="52.109375" style="318" customWidth="1"/>
    <col min="14083" max="14083" width="22" style="318" customWidth="1"/>
    <col min="14084" max="14336" width="9.109375" style="318"/>
    <col min="14337" max="14337" width="6.5546875" style="318" customWidth="1"/>
    <col min="14338" max="14338" width="52.109375" style="318" customWidth="1"/>
    <col min="14339" max="14339" width="22" style="318" customWidth="1"/>
    <col min="14340" max="14592" width="9.109375" style="318"/>
    <col min="14593" max="14593" width="6.5546875" style="318" customWidth="1"/>
    <col min="14594" max="14594" width="52.109375" style="318" customWidth="1"/>
    <col min="14595" max="14595" width="22" style="318" customWidth="1"/>
    <col min="14596" max="14848" width="9.109375" style="318"/>
    <col min="14849" max="14849" width="6.5546875" style="318" customWidth="1"/>
    <col min="14850" max="14850" width="52.109375" style="318" customWidth="1"/>
    <col min="14851" max="14851" width="22" style="318" customWidth="1"/>
    <col min="14852" max="15104" width="9.109375" style="318"/>
    <col min="15105" max="15105" width="6.5546875" style="318" customWidth="1"/>
    <col min="15106" max="15106" width="52.109375" style="318" customWidth="1"/>
    <col min="15107" max="15107" width="22" style="318" customWidth="1"/>
    <col min="15108" max="15360" width="9.109375" style="318"/>
    <col min="15361" max="15361" width="6.5546875" style="318" customWidth="1"/>
    <col min="15362" max="15362" width="52.109375" style="318" customWidth="1"/>
    <col min="15363" max="15363" width="22" style="318" customWidth="1"/>
    <col min="15364" max="15616" width="9.109375" style="318"/>
    <col min="15617" max="15617" width="6.5546875" style="318" customWidth="1"/>
    <col min="15618" max="15618" width="52.109375" style="318" customWidth="1"/>
    <col min="15619" max="15619" width="22" style="318" customWidth="1"/>
    <col min="15620" max="15872" width="9.109375" style="318"/>
    <col min="15873" max="15873" width="6.5546875" style="318" customWidth="1"/>
    <col min="15874" max="15874" width="52.109375" style="318" customWidth="1"/>
    <col min="15875" max="15875" width="22" style="318" customWidth="1"/>
    <col min="15876" max="16128" width="9.109375" style="318"/>
    <col min="16129" max="16129" width="6.5546875" style="318" customWidth="1"/>
    <col min="16130" max="16130" width="52.109375" style="318" customWidth="1"/>
    <col min="16131" max="16131" width="22" style="318" customWidth="1"/>
    <col min="16132" max="16384" width="9.109375" style="318"/>
  </cols>
  <sheetData>
    <row r="1" spans="1:3" ht="14.4" x14ac:dyDescent="0.3">
      <c r="C1" s="505"/>
    </row>
    <row r="2" spans="1:3" ht="13.8" x14ac:dyDescent="0.25">
      <c r="A2" s="506"/>
      <c r="B2" s="506"/>
      <c r="C2" s="506"/>
    </row>
    <row r="3" spans="1:3" ht="33.75" customHeight="1" x14ac:dyDescent="0.25">
      <c r="A3" s="780" t="s">
        <v>616</v>
      </c>
      <c r="B3" s="780"/>
      <c r="C3" s="780"/>
    </row>
    <row r="4" spans="1:3" ht="13.8" thickBot="1" x14ac:dyDescent="0.3">
      <c r="C4" s="507"/>
    </row>
    <row r="5" spans="1:3" s="511" customFormat="1" ht="43.5" customHeight="1" thickBot="1" x14ac:dyDescent="0.35">
      <c r="A5" s="508" t="s">
        <v>323</v>
      </c>
      <c r="B5" s="509" t="s">
        <v>241</v>
      </c>
      <c r="C5" s="510" t="s">
        <v>617</v>
      </c>
    </row>
    <row r="6" spans="1:3" s="515" customFormat="1" ht="28.5" customHeight="1" x14ac:dyDescent="0.3">
      <c r="A6" s="512" t="s">
        <v>4</v>
      </c>
      <c r="B6" s="513" t="s">
        <v>840</v>
      </c>
      <c r="C6" s="514">
        <f>C8+C7</f>
        <v>25238430</v>
      </c>
    </row>
    <row r="7" spans="1:3" s="515" customFormat="1" ht="18" customHeight="1" x14ac:dyDescent="0.3">
      <c r="A7" s="516" t="s">
        <v>10</v>
      </c>
      <c r="B7" s="517" t="s">
        <v>618</v>
      </c>
      <c r="C7" s="518">
        <v>25238430</v>
      </c>
    </row>
    <row r="8" spans="1:3" s="515" customFormat="1" ht="18" customHeight="1" thickBot="1" x14ac:dyDescent="0.35">
      <c r="A8" s="516" t="s">
        <v>20</v>
      </c>
      <c r="B8" s="517" t="s">
        <v>619</v>
      </c>
      <c r="C8" s="518">
        <v>0</v>
      </c>
    </row>
    <row r="9" spans="1:3" s="515" customFormat="1" ht="18" customHeight="1" thickBot="1" x14ac:dyDescent="0.35">
      <c r="A9" s="516" t="s">
        <v>22</v>
      </c>
      <c r="B9" s="519" t="s">
        <v>620</v>
      </c>
      <c r="C9" s="62">
        <v>391955192</v>
      </c>
    </row>
    <row r="10" spans="1:3" s="515" customFormat="1" ht="18" customHeight="1" x14ac:dyDescent="0.3">
      <c r="A10" s="520" t="s">
        <v>29</v>
      </c>
      <c r="B10" s="521" t="s">
        <v>621</v>
      </c>
      <c r="C10" s="522">
        <v>398339305</v>
      </c>
    </row>
    <row r="11" spans="1:3" s="515" customFormat="1" ht="18" customHeight="1" thickBot="1" x14ac:dyDescent="0.35">
      <c r="A11" s="523" t="s">
        <v>37</v>
      </c>
      <c r="B11" s="524" t="s">
        <v>622</v>
      </c>
      <c r="C11" s="525">
        <v>-1178543</v>
      </c>
    </row>
    <row r="12" spans="1:3" s="515" customFormat="1" ht="28.8" x14ac:dyDescent="0.3">
      <c r="A12" s="526" t="s">
        <v>39</v>
      </c>
      <c r="B12" s="527" t="s">
        <v>841</v>
      </c>
      <c r="C12" s="528">
        <f>C6+C9-C10+C11</f>
        <v>17675774</v>
      </c>
    </row>
    <row r="13" spans="1:3" s="515" customFormat="1" ht="18" customHeight="1" x14ac:dyDescent="0.3">
      <c r="A13" s="516" t="s">
        <v>41</v>
      </c>
      <c r="B13" s="517" t="s">
        <v>618</v>
      </c>
      <c r="C13" s="518">
        <v>17675774</v>
      </c>
    </row>
    <row r="14" spans="1:3" s="515" customFormat="1" ht="18" customHeight="1" thickBot="1" x14ac:dyDescent="0.35">
      <c r="A14" s="523" t="s">
        <v>43</v>
      </c>
      <c r="B14" s="529" t="s">
        <v>619</v>
      </c>
      <c r="C14" s="530"/>
    </row>
  </sheetData>
  <mergeCells count="1">
    <mergeCell ref="A3:C3"/>
  </mergeCells>
  <conditionalFormatting sqref="C11:C12">
    <cfRule type="cellIs" dxfId="0" priority="1" stopIfTrue="1" operator="notEqual">
      <formula>SUM(C12:C13)</formula>
    </cfRule>
  </conditionalFormatting>
  <printOptions horizontalCentered="1"/>
  <pageMargins left="0.39370078740157483" right="0.31496062992125984" top="0.98425196850393704" bottom="0.98425196850393704" header="0.78740157480314965" footer="0.78740157480314965"/>
  <pageSetup paperSize="9" orientation="portrait" r:id="rId1"/>
  <headerFooter alignWithMargins="0">
    <oddHeader>&amp;R&amp;"-,Félkövér dőlt"&amp;14 6. 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13</vt:i4>
      </vt:variant>
    </vt:vector>
  </HeadingPairs>
  <TitlesOfParts>
    <vt:vector size="37" baseType="lpstr">
      <vt:lpstr>1.1.sz.mell.</vt:lpstr>
      <vt:lpstr>1.2.sz.mell.</vt:lpstr>
      <vt:lpstr>1.3.sz.mell.</vt:lpstr>
      <vt:lpstr>1.4.sz.mell.</vt:lpstr>
      <vt:lpstr>2.sz.mell  </vt:lpstr>
      <vt:lpstr>3</vt:lpstr>
      <vt:lpstr>4</vt:lpstr>
      <vt:lpstr>5</vt:lpstr>
      <vt:lpstr>6.</vt:lpstr>
      <vt:lpstr>7A</vt:lpstr>
      <vt:lpstr>7B</vt:lpstr>
      <vt:lpstr>7C</vt:lpstr>
      <vt:lpstr>8</vt:lpstr>
      <vt:lpstr>9</vt:lpstr>
      <vt:lpstr>10</vt:lpstr>
      <vt:lpstr>11</vt:lpstr>
      <vt:lpstr>12</vt:lpstr>
      <vt:lpstr>3.sz.mell.</vt:lpstr>
      <vt:lpstr>4. sz. mell</vt:lpstr>
      <vt:lpstr>5. sz. mell</vt:lpstr>
      <vt:lpstr>6. sz. mell.</vt:lpstr>
      <vt:lpstr>7.m</vt:lpstr>
      <vt:lpstr>8.m</vt:lpstr>
      <vt:lpstr>9.m</vt:lpstr>
      <vt:lpstr>'7C'!_ftn1</vt:lpstr>
      <vt:lpstr>'7C'!_ftnref1</vt:lpstr>
      <vt:lpstr>'3.sz.mell.'!Nyomtatási_cím</vt:lpstr>
      <vt:lpstr>'4. sz. mell'!Nyomtatási_cím</vt:lpstr>
      <vt:lpstr>'7.m'!Nyomtatási_cím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'3.sz.mell.'!Nyomtatási_terület</vt:lpstr>
      <vt:lpstr>'4. sz. mell'!Nyomtatási_terület</vt:lpstr>
      <vt:lpstr>'5. sz. mell'!Nyomtatási_terület</vt:lpstr>
      <vt:lpstr>'7B'!Nyomtatási_terület</vt:lpstr>
    </vt:vector>
  </TitlesOfParts>
  <Company>WXPEE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dr. Dobai Sándor</cp:lastModifiedBy>
  <cp:lastPrinted>2023-04-20T12:45:17Z</cp:lastPrinted>
  <dcterms:created xsi:type="dcterms:W3CDTF">2014-02-07T17:22:54Z</dcterms:created>
  <dcterms:modified xsi:type="dcterms:W3CDTF">2023-05-12T08:16:38Z</dcterms:modified>
</cp:coreProperties>
</file>